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uthukani.Zondo\Desktop\"/>
    </mc:Choice>
  </mc:AlternateContent>
  <xr:revisionPtr revIDLastSave="0" documentId="8_{90A4A7B8-6A5B-4B5D-9282-73FBA43D9017}" xr6:coauthVersionLast="47" xr6:coauthVersionMax="47" xr10:uidLastSave="{00000000-0000-0000-0000-000000000000}"/>
  <bookViews>
    <workbookView xWindow="-108" yWindow="-108" windowWidth="23256" windowHeight="12576" tabRatio="599" xr2:uid="{00000000-000D-0000-FFFF-FFFF00000000}"/>
  </bookViews>
  <sheets>
    <sheet name="CAPITAL EXPENDITURE" sheetId="1" r:id="rId1"/>
  </sheets>
  <definedNames>
    <definedName name="_xlnm.Print_Area" localSheetId="0">'CAPITAL EXPENDITURE'!$A$1:$AB$92</definedName>
    <definedName name="_xlnm.Print_Titles" localSheetId="0">'CAPITAL EXPENDITURE'!$1:$2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88" i="1" l="1"/>
  <c r="R54" i="1"/>
  <c r="T54" i="1"/>
  <c r="S90" i="1"/>
  <c r="S89" i="1"/>
  <c r="S88" i="1"/>
  <c r="S87" i="1"/>
  <c r="S86" i="1"/>
  <c r="S83" i="1"/>
  <c r="S81" i="1"/>
  <c r="S80" i="1"/>
  <c r="S79" i="1"/>
  <c r="S78" i="1"/>
  <c r="S77" i="1"/>
  <c r="S76" i="1"/>
  <c r="S75" i="1"/>
  <c r="S74" i="1"/>
  <c r="S73" i="1"/>
  <c r="S70" i="1"/>
  <c r="S69" i="1"/>
  <c r="S68" i="1"/>
  <c r="S67" i="1"/>
  <c r="S66" i="1"/>
  <c r="S65" i="1"/>
  <c r="U89" i="1"/>
  <c r="V89" i="1" s="1"/>
  <c r="U88" i="1"/>
  <c r="W54" i="1"/>
  <c r="R38" i="1"/>
  <c r="R44" i="1"/>
  <c r="R50" i="1"/>
  <c r="R91" i="1"/>
  <c r="R30" i="1"/>
  <c r="R16" i="1"/>
  <c r="W16" i="1"/>
  <c r="Z16" i="1"/>
  <c r="T88" i="1" l="1"/>
  <c r="T89" i="1"/>
  <c r="R92" i="1"/>
  <c r="R98" i="1" s="1"/>
  <c r="N6" i="1" l="1"/>
  <c r="N7" i="1"/>
  <c r="M14" i="1"/>
  <c r="L14" i="1" s="1"/>
  <c r="O14" i="1"/>
  <c r="M13" i="1"/>
  <c r="L13" i="1" s="1"/>
  <c r="O13" i="1"/>
  <c r="O84" i="1"/>
  <c r="O85" i="1"/>
  <c r="O86" i="1"/>
  <c r="O87" i="1"/>
  <c r="AB84" i="1"/>
  <c r="AB85" i="1"/>
  <c r="AB86" i="1"/>
  <c r="AB87" i="1"/>
  <c r="Y84" i="1"/>
  <c r="Y85" i="1"/>
  <c r="Y86" i="1"/>
  <c r="Y87" i="1"/>
  <c r="N54" i="1"/>
  <c r="N50" i="1"/>
  <c r="N44" i="1"/>
  <c r="N38" i="1"/>
  <c r="N30" i="1"/>
  <c r="N16" i="1"/>
  <c r="N91" i="1"/>
  <c r="O73" i="1"/>
  <c r="U73" i="1" s="1"/>
  <c r="O74" i="1"/>
  <c r="O90" i="1"/>
  <c r="O83" i="1"/>
  <c r="O82" i="1"/>
  <c r="O81" i="1"/>
  <c r="O80" i="1"/>
  <c r="O79" i="1"/>
  <c r="O78" i="1"/>
  <c r="O77" i="1"/>
  <c r="O76" i="1"/>
  <c r="O75" i="1"/>
  <c r="O72" i="1"/>
  <c r="O71" i="1"/>
  <c r="O70" i="1"/>
  <c r="O69" i="1"/>
  <c r="U69" i="1" s="1"/>
  <c r="O68" i="1"/>
  <c r="O67" i="1"/>
  <c r="O66" i="1"/>
  <c r="O65" i="1"/>
  <c r="O64" i="1"/>
  <c r="O63" i="1"/>
  <c r="O62" i="1"/>
  <c r="O61" i="1"/>
  <c r="U61" i="1" s="1"/>
  <c r="O60" i="1"/>
  <c r="O59" i="1"/>
  <c r="O58" i="1"/>
  <c r="O53" i="1"/>
  <c r="U53" i="1" s="1"/>
  <c r="O49" i="1"/>
  <c r="O48" i="1"/>
  <c r="O43" i="1"/>
  <c r="O42" i="1"/>
  <c r="O37" i="1"/>
  <c r="O36" i="1"/>
  <c r="O35" i="1"/>
  <c r="O34" i="1"/>
  <c r="O29" i="1"/>
  <c r="O28" i="1"/>
  <c r="O27" i="1"/>
  <c r="O26" i="1"/>
  <c r="O25" i="1"/>
  <c r="O24" i="1"/>
  <c r="O23" i="1"/>
  <c r="O22" i="1"/>
  <c r="U22" i="1" s="1"/>
  <c r="O21" i="1"/>
  <c r="O20" i="1"/>
  <c r="U20" i="1" s="1"/>
  <c r="O7" i="1"/>
  <c r="O8" i="1"/>
  <c r="O9" i="1"/>
  <c r="O10" i="1"/>
  <c r="U10" i="1" s="1"/>
  <c r="O11" i="1"/>
  <c r="O12" i="1"/>
  <c r="U12" i="1" s="1"/>
  <c r="O15" i="1"/>
  <c r="O6" i="1"/>
  <c r="U6" i="1" s="1"/>
  <c r="C16" i="1"/>
  <c r="Q7" i="1" l="1"/>
  <c r="U7" i="1"/>
  <c r="Q70" i="1"/>
  <c r="P70" i="1" s="1"/>
  <c r="U70" i="1"/>
  <c r="V70" i="1" s="1"/>
  <c r="T70" i="1" s="1"/>
  <c r="Q15" i="1"/>
  <c r="P15" i="1" s="1"/>
  <c r="U15" i="1"/>
  <c r="Q64" i="1"/>
  <c r="P64" i="1" s="1"/>
  <c r="U64" i="1"/>
  <c r="V12" i="1"/>
  <c r="Q65" i="1"/>
  <c r="U65" i="1"/>
  <c r="Q11" i="1"/>
  <c r="P11" i="1" s="1"/>
  <c r="U11" i="1"/>
  <c r="Q23" i="1"/>
  <c r="U23" i="1"/>
  <c r="Q35" i="1"/>
  <c r="P35" i="1" s="1"/>
  <c r="U35" i="1"/>
  <c r="Q58" i="1"/>
  <c r="P58" i="1" s="1"/>
  <c r="U58" i="1"/>
  <c r="Q66" i="1"/>
  <c r="P66" i="1" s="1"/>
  <c r="U66" i="1"/>
  <c r="V66" i="1" s="1"/>
  <c r="T66" i="1" s="1"/>
  <c r="Q76" i="1"/>
  <c r="P76" i="1" s="1"/>
  <c r="U76" i="1"/>
  <c r="Q90" i="1"/>
  <c r="P90" i="1" s="1"/>
  <c r="U90" i="1"/>
  <c r="Q14" i="1"/>
  <c r="U14" i="1"/>
  <c r="Q27" i="1"/>
  <c r="P27" i="1" s="1"/>
  <c r="U27" i="1"/>
  <c r="V27" i="1" s="1"/>
  <c r="Q80" i="1"/>
  <c r="P80" i="1" s="1"/>
  <c r="U80" i="1"/>
  <c r="V80" i="1" s="1"/>
  <c r="T80" i="1" s="1"/>
  <c r="Q85" i="1"/>
  <c r="U85" i="1"/>
  <c r="Q28" i="1"/>
  <c r="P28" i="1" s="1"/>
  <c r="U28" i="1"/>
  <c r="V28" i="1" s="1"/>
  <c r="Q63" i="1"/>
  <c r="P63" i="1" s="1"/>
  <c r="U63" i="1"/>
  <c r="V63" i="1" s="1"/>
  <c r="Q21" i="1"/>
  <c r="P21" i="1" s="1"/>
  <c r="U21" i="1"/>
  <c r="Q13" i="1"/>
  <c r="P13" i="1" s="1"/>
  <c r="U13" i="1"/>
  <c r="Q34" i="1"/>
  <c r="P34" i="1" s="1"/>
  <c r="U34" i="1"/>
  <c r="Q75" i="1"/>
  <c r="P75" i="1" s="1"/>
  <c r="U75" i="1"/>
  <c r="V75" i="1" s="1"/>
  <c r="T75" i="1" s="1"/>
  <c r="V10" i="1"/>
  <c r="T10" i="1"/>
  <c r="Q24" i="1"/>
  <c r="P24" i="1" s="1"/>
  <c r="U24" i="1"/>
  <c r="Q36" i="1"/>
  <c r="P36" i="1" s="1"/>
  <c r="U36" i="1"/>
  <c r="V36" i="1" s="1"/>
  <c r="Q59" i="1"/>
  <c r="U59" i="1"/>
  <c r="Q67" i="1"/>
  <c r="U67" i="1"/>
  <c r="Q77" i="1"/>
  <c r="P77" i="1" s="1"/>
  <c r="U77" i="1"/>
  <c r="Q74" i="1"/>
  <c r="U74" i="1"/>
  <c r="V74" i="1" s="1"/>
  <c r="T74" i="1" s="1"/>
  <c r="Q62" i="1"/>
  <c r="P62" i="1" s="1"/>
  <c r="U62" i="1"/>
  <c r="V62" i="1" s="1"/>
  <c r="V6" i="1"/>
  <c r="Q48" i="1"/>
  <c r="U48" i="1"/>
  <c r="Q81" i="1"/>
  <c r="P81" i="1" s="1"/>
  <c r="U81" i="1"/>
  <c r="Q29" i="1"/>
  <c r="P29" i="1" s="1"/>
  <c r="U29" i="1"/>
  <c r="Q82" i="1"/>
  <c r="P82" i="1" s="1"/>
  <c r="U82" i="1"/>
  <c r="V82" i="1" s="1"/>
  <c r="V53" i="1"/>
  <c r="U54" i="1"/>
  <c r="Q9" i="1"/>
  <c r="P9" i="1" s="1"/>
  <c r="U9" i="1"/>
  <c r="Q25" i="1"/>
  <c r="U25" i="1"/>
  <c r="Q37" i="1"/>
  <c r="U37" i="1"/>
  <c r="Q60" i="1"/>
  <c r="U60" i="1"/>
  <c r="Q68" i="1"/>
  <c r="P68" i="1" s="1"/>
  <c r="U68" i="1"/>
  <c r="Q78" i="1"/>
  <c r="U78" i="1"/>
  <c r="V78" i="1" s="1"/>
  <c r="T78" i="1" s="1"/>
  <c r="V73" i="1"/>
  <c r="T73" i="1" s="1"/>
  <c r="Q87" i="1"/>
  <c r="U87" i="1"/>
  <c r="V87" i="1" s="1"/>
  <c r="T87" i="1" s="1"/>
  <c r="Q43" i="1"/>
  <c r="P43" i="1" s="1"/>
  <c r="U43" i="1"/>
  <c r="V20" i="1"/>
  <c r="T20" i="1"/>
  <c r="Q71" i="1"/>
  <c r="U71" i="1"/>
  <c r="V71" i="1" s="1"/>
  <c r="Q84" i="1"/>
  <c r="U84" i="1"/>
  <c r="Q49" i="1"/>
  <c r="P49" i="1" s="1"/>
  <c r="U49" i="1"/>
  <c r="Q72" i="1"/>
  <c r="P72" i="1" s="1"/>
  <c r="U72" i="1"/>
  <c r="V72" i="1" s="1"/>
  <c r="V22" i="1"/>
  <c r="Q83" i="1"/>
  <c r="P83" i="1" s="1"/>
  <c r="U83" i="1"/>
  <c r="V83" i="1" s="1"/>
  <c r="T83" i="1" s="1"/>
  <c r="Q8" i="1"/>
  <c r="U8" i="1"/>
  <c r="U16" i="1" s="1"/>
  <c r="Q26" i="1"/>
  <c r="P26" i="1" s="1"/>
  <c r="U26" i="1"/>
  <c r="Q42" i="1"/>
  <c r="U42" i="1"/>
  <c r="V61" i="1"/>
  <c r="V69" i="1"/>
  <c r="T69" i="1"/>
  <c r="Q79" i="1"/>
  <c r="U79" i="1"/>
  <c r="V79" i="1" s="1"/>
  <c r="T79" i="1" s="1"/>
  <c r="Q86" i="1"/>
  <c r="U86" i="1"/>
  <c r="V86" i="1" s="1"/>
  <c r="T86" i="1" s="1"/>
  <c r="Q53" i="1"/>
  <c r="Q54" i="1" s="1"/>
  <c r="P14" i="1"/>
  <c r="P74" i="1"/>
  <c r="Q12" i="1"/>
  <c r="P12" i="1" s="1"/>
  <c r="Q10" i="1"/>
  <c r="P10" i="1" s="1"/>
  <c r="O30" i="1"/>
  <c r="N92" i="1"/>
  <c r="O16" i="1"/>
  <c r="Q73" i="1"/>
  <c r="P73" i="1" s="1"/>
  <c r="P79" i="1"/>
  <c r="O44" i="1"/>
  <c r="Q6" i="1"/>
  <c r="P8" i="1"/>
  <c r="O54" i="1"/>
  <c r="Q61" i="1"/>
  <c r="P61" i="1" s="1"/>
  <c r="O91" i="1"/>
  <c r="P7" i="1"/>
  <c r="O50" i="1"/>
  <c r="Q69" i="1"/>
  <c r="P69" i="1" s="1"/>
  <c r="O38" i="1"/>
  <c r="P59" i="1"/>
  <c r="P67" i="1"/>
  <c r="P65" i="1"/>
  <c r="P60" i="1"/>
  <c r="P78" i="1"/>
  <c r="P71" i="1"/>
  <c r="P54" i="1"/>
  <c r="P48" i="1"/>
  <c r="P42" i="1"/>
  <c r="Q22" i="1"/>
  <c r="P22" i="1" s="1"/>
  <c r="P25" i="1"/>
  <c r="P23" i="1"/>
  <c r="Q20" i="1"/>
  <c r="AA53" i="1"/>
  <c r="AA54" i="1" s="1"/>
  <c r="Z30" i="1"/>
  <c r="Z38" i="1"/>
  <c r="X54" i="1"/>
  <c r="Y54" i="1"/>
  <c r="Z91" i="1"/>
  <c r="AB90" i="1"/>
  <c r="AA90" i="1" s="1"/>
  <c r="AB83" i="1"/>
  <c r="AA83" i="1" s="1"/>
  <c r="AB82" i="1"/>
  <c r="AA82" i="1" s="1"/>
  <c r="AB81" i="1"/>
  <c r="AA81" i="1" s="1"/>
  <c r="AB80" i="1"/>
  <c r="AA80" i="1" s="1"/>
  <c r="AB79" i="1"/>
  <c r="AA79" i="1" s="1"/>
  <c r="AB78" i="1"/>
  <c r="AA78" i="1" s="1"/>
  <c r="AB77" i="1"/>
  <c r="AA77" i="1" s="1"/>
  <c r="AB76" i="1"/>
  <c r="AA76" i="1" s="1"/>
  <c r="AB75" i="1"/>
  <c r="AA75" i="1" s="1"/>
  <c r="AB72" i="1"/>
  <c r="AA72" i="1" s="1"/>
  <c r="AB71" i="1"/>
  <c r="AA71" i="1" s="1"/>
  <c r="AB70" i="1"/>
  <c r="AA70" i="1" s="1"/>
  <c r="AB69" i="1"/>
  <c r="AA69" i="1" s="1"/>
  <c r="AB68" i="1"/>
  <c r="AA68" i="1" s="1"/>
  <c r="AB67" i="1"/>
  <c r="AA67" i="1" s="1"/>
  <c r="AB66" i="1"/>
  <c r="AA66" i="1" s="1"/>
  <c r="AB65" i="1"/>
  <c r="AA65" i="1" s="1"/>
  <c r="AB64" i="1"/>
  <c r="AA64" i="1" s="1"/>
  <c r="AB63" i="1"/>
  <c r="AA63" i="1" s="1"/>
  <c r="AB62" i="1"/>
  <c r="AA62" i="1" s="1"/>
  <c r="AB61" i="1"/>
  <c r="AA61" i="1" s="1"/>
  <c r="AB60" i="1"/>
  <c r="AA60" i="1" s="1"/>
  <c r="AB59" i="1"/>
  <c r="AA59" i="1" s="1"/>
  <c r="AB58" i="1"/>
  <c r="AA58" i="1" s="1"/>
  <c r="Y90" i="1"/>
  <c r="X90" i="1" s="1"/>
  <c r="Y83" i="1"/>
  <c r="X83" i="1" s="1"/>
  <c r="Y82" i="1"/>
  <c r="X82" i="1" s="1"/>
  <c r="Y81" i="1"/>
  <c r="X81" i="1" s="1"/>
  <c r="Y80" i="1"/>
  <c r="X80" i="1" s="1"/>
  <c r="Y79" i="1"/>
  <c r="X79" i="1" s="1"/>
  <c r="Y78" i="1"/>
  <c r="X78" i="1" s="1"/>
  <c r="Y77" i="1"/>
  <c r="X77" i="1" s="1"/>
  <c r="Y76" i="1"/>
  <c r="X76" i="1" s="1"/>
  <c r="Y75" i="1"/>
  <c r="X75" i="1" s="1"/>
  <c r="Y72" i="1"/>
  <c r="X72" i="1" s="1"/>
  <c r="Y71" i="1"/>
  <c r="X71" i="1" s="1"/>
  <c r="Y70" i="1"/>
  <c r="X70" i="1" s="1"/>
  <c r="Y69" i="1"/>
  <c r="X69" i="1" s="1"/>
  <c r="Y68" i="1"/>
  <c r="X68" i="1" s="1"/>
  <c r="Y67" i="1"/>
  <c r="X67" i="1" s="1"/>
  <c r="Y66" i="1"/>
  <c r="X66" i="1" s="1"/>
  <c r="Y65" i="1"/>
  <c r="X65" i="1" s="1"/>
  <c r="Y64" i="1"/>
  <c r="X64" i="1" s="1"/>
  <c r="Y63" i="1"/>
  <c r="X63" i="1" s="1"/>
  <c r="Y62" i="1"/>
  <c r="X62" i="1" s="1"/>
  <c r="Y61" i="1"/>
  <c r="X61" i="1" s="1"/>
  <c r="Y60" i="1"/>
  <c r="X60" i="1" s="1"/>
  <c r="Y59" i="1"/>
  <c r="X59" i="1" s="1"/>
  <c r="Y58" i="1"/>
  <c r="X58" i="1" s="1"/>
  <c r="Z54" i="1"/>
  <c r="AB54" i="1"/>
  <c r="Z50" i="1"/>
  <c r="AB49" i="1"/>
  <c r="AA49" i="1" s="1"/>
  <c r="AB48" i="1"/>
  <c r="Y49" i="1"/>
  <c r="X49" i="1" s="1"/>
  <c r="Y48" i="1"/>
  <c r="Z44" i="1"/>
  <c r="AB43" i="1"/>
  <c r="AA43" i="1" s="1"/>
  <c r="AB42" i="1"/>
  <c r="Y43" i="1"/>
  <c r="X43" i="1" s="1"/>
  <c r="Y42" i="1"/>
  <c r="X42" i="1" s="1"/>
  <c r="AB37" i="1"/>
  <c r="AA37" i="1" s="1"/>
  <c r="AB36" i="1"/>
  <c r="AA36" i="1" s="1"/>
  <c r="AB35" i="1"/>
  <c r="AA35" i="1" s="1"/>
  <c r="AB34" i="1"/>
  <c r="Y37" i="1"/>
  <c r="X37" i="1" s="1"/>
  <c r="Y36" i="1"/>
  <c r="X36" i="1" s="1"/>
  <c r="Y35" i="1"/>
  <c r="X35" i="1" s="1"/>
  <c r="Y34" i="1"/>
  <c r="AB29" i="1"/>
  <c r="AA29" i="1" s="1"/>
  <c r="AB28" i="1"/>
  <c r="AA28" i="1" s="1"/>
  <c r="AB27" i="1"/>
  <c r="AA27" i="1" s="1"/>
  <c r="AB26" i="1"/>
  <c r="AA26" i="1" s="1"/>
  <c r="AB25" i="1"/>
  <c r="AA25" i="1" s="1"/>
  <c r="AB24" i="1"/>
  <c r="AA24" i="1" s="1"/>
  <c r="AB23" i="1"/>
  <c r="AA23" i="1" s="1"/>
  <c r="AB22" i="1"/>
  <c r="AA22" i="1" s="1"/>
  <c r="AB21" i="1"/>
  <c r="AA21" i="1" s="1"/>
  <c r="AB20" i="1"/>
  <c r="AA20" i="1" s="1"/>
  <c r="Y29" i="1"/>
  <c r="X29" i="1" s="1"/>
  <c r="Y28" i="1"/>
  <c r="X28" i="1" s="1"/>
  <c r="Y27" i="1"/>
  <c r="X27" i="1" s="1"/>
  <c r="Y26" i="1"/>
  <c r="X26" i="1" s="1"/>
  <c r="Y25" i="1"/>
  <c r="X25" i="1" s="1"/>
  <c r="Y24" i="1"/>
  <c r="X24" i="1" s="1"/>
  <c r="Y23" i="1"/>
  <c r="X23" i="1" s="1"/>
  <c r="Y22" i="1"/>
  <c r="X22" i="1" s="1"/>
  <c r="Y21" i="1"/>
  <c r="X21" i="1" s="1"/>
  <c r="Y20" i="1"/>
  <c r="AB7" i="1"/>
  <c r="AA7" i="1" s="1"/>
  <c r="AB8" i="1"/>
  <c r="AA8" i="1" s="1"/>
  <c r="AB9" i="1"/>
  <c r="AA9" i="1" s="1"/>
  <c r="AB10" i="1"/>
  <c r="AA10" i="1" s="1"/>
  <c r="AB11" i="1"/>
  <c r="AA11" i="1" s="1"/>
  <c r="AB12" i="1"/>
  <c r="AA12" i="1" s="1"/>
  <c r="AB15" i="1"/>
  <c r="AA15" i="1" s="1"/>
  <c r="AB6" i="1"/>
  <c r="Y7" i="1"/>
  <c r="X7" i="1" s="1"/>
  <c r="Y8" i="1"/>
  <c r="X8" i="1" s="1"/>
  <c r="Y9" i="1"/>
  <c r="X9" i="1" s="1"/>
  <c r="Y10" i="1"/>
  <c r="X10" i="1" s="1"/>
  <c r="Y11" i="1"/>
  <c r="X11" i="1" s="1"/>
  <c r="Y12" i="1"/>
  <c r="X12" i="1" s="1"/>
  <c r="Y15" i="1"/>
  <c r="X15" i="1" s="1"/>
  <c r="Y6" i="1"/>
  <c r="W38" i="1"/>
  <c r="T82" i="1" l="1"/>
  <c r="S82" i="1"/>
  <c r="T72" i="1"/>
  <c r="S72" i="1"/>
  <c r="T71" i="1"/>
  <c r="S71" i="1"/>
  <c r="T61" i="1"/>
  <c r="S61" i="1"/>
  <c r="T62" i="1"/>
  <c r="S62" i="1"/>
  <c r="T63" i="1"/>
  <c r="S63" i="1"/>
  <c r="V54" i="1"/>
  <c r="S53" i="1"/>
  <c r="S54" i="1" s="1"/>
  <c r="T36" i="1"/>
  <c r="S36" i="1"/>
  <c r="T28" i="1"/>
  <c r="S28" i="1"/>
  <c r="S10" i="1"/>
  <c r="T12" i="1"/>
  <c r="S12" i="1"/>
  <c r="S20" i="1"/>
  <c r="T27" i="1"/>
  <c r="S27" i="1"/>
  <c r="T22" i="1"/>
  <c r="S22" i="1"/>
  <c r="T6" i="1"/>
  <c r="S6" i="1"/>
  <c r="Q38" i="1"/>
  <c r="Q50" i="1"/>
  <c r="Q44" i="1"/>
  <c r="V29" i="1"/>
  <c r="Y16" i="1"/>
  <c r="AB16" i="1"/>
  <c r="P37" i="1"/>
  <c r="P38" i="1" s="1"/>
  <c r="V34" i="1"/>
  <c r="U38" i="1"/>
  <c r="V14" i="1"/>
  <c r="V58" i="1"/>
  <c r="S58" i="1" s="1"/>
  <c r="U91" i="1"/>
  <c r="V65" i="1"/>
  <c r="T65" i="1"/>
  <c r="V76" i="1"/>
  <c r="T76" i="1"/>
  <c r="V23" i="1"/>
  <c r="V64" i="1"/>
  <c r="V26" i="1"/>
  <c r="S26" i="1" s="1"/>
  <c r="T26" i="1"/>
  <c r="U30" i="1"/>
  <c r="V25" i="1"/>
  <c r="V8" i="1"/>
  <c r="V9" i="1"/>
  <c r="S9" i="1" s="1"/>
  <c r="V84" i="1"/>
  <c r="S84" i="1" s="1"/>
  <c r="T84" i="1"/>
  <c r="V60" i="1"/>
  <c r="S60" i="1" s="1"/>
  <c r="T60" i="1"/>
  <c r="V48" i="1"/>
  <c r="U50" i="1"/>
  <c r="Q91" i="1"/>
  <c r="V67" i="1"/>
  <c r="T67" i="1" s="1"/>
  <c r="V21" i="1"/>
  <c r="V11" i="1"/>
  <c r="S11" i="1" s="1"/>
  <c r="V49" i="1"/>
  <c r="S49" i="1" s="1"/>
  <c r="T49" i="1"/>
  <c r="V68" i="1"/>
  <c r="T68" i="1"/>
  <c r="V77" i="1"/>
  <c r="T77" i="1" s="1"/>
  <c r="V24" i="1"/>
  <c r="V13" i="1"/>
  <c r="S13" i="1" s="1"/>
  <c r="T13" i="1"/>
  <c r="V85" i="1"/>
  <c r="S85" i="1" s="1"/>
  <c r="T85" i="1"/>
  <c r="V90" i="1"/>
  <c r="T90" i="1" s="1"/>
  <c r="V35" i="1"/>
  <c r="S35" i="1" s="1"/>
  <c r="T35" i="1"/>
  <c r="V7" i="1"/>
  <c r="V59" i="1"/>
  <c r="S59" i="1" s="1"/>
  <c r="T59" i="1"/>
  <c r="V15" i="1"/>
  <c r="V43" i="1"/>
  <c r="S43" i="1" s="1"/>
  <c r="T43" i="1"/>
  <c r="V81" i="1"/>
  <c r="T81" i="1"/>
  <c r="P91" i="1"/>
  <c r="P6" i="1"/>
  <c r="P16" i="1" s="1"/>
  <c r="Q16" i="1"/>
  <c r="V42" i="1"/>
  <c r="U44" i="1"/>
  <c r="V37" i="1"/>
  <c r="S37" i="1" s="1"/>
  <c r="T37" i="1"/>
  <c r="P50" i="1"/>
  <c r="Y50" i="1"/>
  <c r="P44" i="1"/>
  <c r="O92" i="1"/>
  <c r="X48" i="1"/>
  <c r="X50" i="1" s="1"/>
  <c r="P20" i="1"/>
  <c r="P30" i="1" s="1"/>
  <c r="Q30" i="1"/>
  <c r="Y38" i="1"/>
  <c r="AB44" i="1"/>
  <c r="AA91" i="1"/>
  <c r="AB30" i="1"/>
  <c r="Y30" i="1"/>
  <c r="AB38" i="1"/>
  <c r="AA42" i="1"/>
  <c r="AA44" i="1" s="1"/>
  <c r="Y44" i="1"/>
  <c r="AA30" i="1"/>
  <c r="Z92" i="1"/>
  <c r="Z95" i="1" s="1"/>
  <c r="Z98" i="1" s="1"/>
  <c r="X44" i="1"/>
  <c r="AB50" i="1"/>
  <c r="X34" i="1"/>
  <c r="X38" i="1" s="1"/>
  <c r="AA34" i="1"/>
  <c r="AA38" i="1" s="1"/>
  <c r="X20" i="1"/>
  <c r="X30" i="1" s="1"/>
  <c r="X91" i="1"/>
  <c r="AA6" i="1"/>
  <c r="AA16" i="1" s="1"/>
  <c r="AA48" i="1"/>
  <c r="AA50" i="1" s="1"/>
  <c r="Y91" i="1"/>
  <c r="X6" i="1"/>
  <c r="X16" i="1" s="1"/>
  <c r="AB91" i="1"/>
  <c r="T64" i="1" l="1"/>
  <c r="S64" i="1"/>
  <c r="S91" i="1" s="1"/>
  <c r="T34" i="1"/>
  <c r="T38" i="1" s="1"/>
  <c r="S34" i="1"/>
  <c r="S38" i="1" s="1"/>
  <c r="T48" i="1"/>
  <c r="T50" i="1" s="1"/>
  <c r="S48" i="1"/>
  <c r="S50" i="1" s="1"/>
  <c r="T42" i="1"/>
  <c r="T44" i="1" s="1"/>
  <c r="S42" i="1"/>
  <c r="S44" i="1" s="1"/>
  <c r="T24" i="1"/>
  <c r="S24" i="1"/>
  <c r="T23" i="1"/>
  <c r="S23" i="1"/>
  <c r="T29" i="1"/>
  <c r="S29" i="1"/>
  <c r="T7" i="1"/>
  <c r="S7" i="1"/>
  <c r="T9" i="1"/>
  <c r="T16" i="1" s="1"/>
  <c r="T8" i="1"/>
  <c r="S8" i="1"/>
  <c r="S16" i="1" s="1"/>
  <c r="T21" i="1"/>
  <c r="T30" i="1" s="1"/>
  <c r="S21" i="1"/>
  <c r="T25" i="1"/>
  <c r="S25" i="1"/>
  <c r="T14" i="1"/>
  <c r="S14" i="1"/>
  <c r="S30" i="1"/>
  <c r="T15" i="1"/>
  <c r="S15" i="1"/>
  <c r="T11" i="1"/>
  <c r="V16" i="1"/>
  <c r="Q92" i="1"/>
  <c r="V38" i="1"/>
  <c r="T58" i="1"/>
  <c r="T91" i="1" s="1"/>
  <c r="V91" i="1"/>
  <c r="V30" i="1"/>
  <c r="P92" i="1"/>
  <c r="U92" i="1"/>
  <c r="V44" i="1"/>
  <c r="V50" i="1"/>
  <c r="AB92" i="1"/>
  <c r="AB95" i="1" s="1"/>
  <c r="AB97" i="1" s="1"/>
  <c r="AA92" i="1"/>
  <c r="AA95" i="1" s="1"/>
  <c r="X92" i="1"/>
  <c r="Y92" i="1"/>
  <c r="Y98" i="1" s="1"/>
  <c r="L54" i="1"/>
  <c r="M54" i="1"/>
  <c r="M90" i="1"/>
  <c r="L90" i="1" s="1"/>
  <c r="M83" i="1"/>
  <c r="L83" i="1" s="1"/>
  <c r="M82" i="1"/>
  <c r="L82" i="1" s="1"/>
  <c r="M81" i="1"/>
  <c r="L81" i="1" s="1"/>
  <c r="M80" i="1"/>
  <c r="L80" i="1" s="1"/>
  <c r="M79" i="1"/>
  <c r="L79" i="1" s="1"/>
  <c r="M78" i="1"/>
  <c r="L78" i="1" s="1"/>
  <c r="M77" i="1"/>
  <c r="L77" i="1" s="1"/>
  <c r="M76" i="1"/>
  <c r="L76" i="1" s="1"/>
  <c r="M75" i="1"/>
  <c r="L75" i="1" s="1"/>
  <c r="M72" i="1"/>
  <c r="L72" i="1" s="1"/>
  <c r="M71" i="1"/>
  <c r="L71" i="1" s="1"/>
  <c r="M70" i="1"/>
  <c r="L70" i="1" s="1"/>
  <c r="M69" i="1"/>
  <c r="L69" i="1" s="1"/>
  <c r="M68" i="1"/>
  <c r="L68" i="1" s="1"/>
  <c r="M67" i="1"/>
  <c r="L67" i="1" s="1"/>
  <c r="M66" i="1"/>
  <c r="L66" i="1" s="1"/>
  <c r="M65" i="1"/>
  <c r="L65" i="1" s="1"/>
  <c r="M64" i="1"/>
  <c r="L64" i="1" s="1"/>
  <c r="M63" i="1"/>
  <c r="L63" i="1" s="1"/>
  <c r="M62" i="1"/>
  <c r="L62" i="1" s="1"/>
  <c r="M61" i="1"/>
  <c r="L61" i="1" s="1"/>
  <c r="M60" i="1"/>
  <c r="L60" i="1" s="1"/>
  <c r="M59" i="1"/>
  <c r="L59" i="1" s="1"/>
  <c r="M58" i="1"/>
  <c r="L58" i="1" s="1"/>
  <c r="M49" i="1"/>
  <c r="L49" i="1" s="1"/>
  <c r="M48" i="1"/>
  <c r="L48" i="1" s="1"/>
  <c r="M43" i="1"/>
  <c r="L43" i="1" s="1"/>
  <c r="M42" i="1"/>
  <c r="L42" i="1" s="1"/>
  <c r="M37" i="1"/>
  <c r="L37" i="1" s="1"/>
  <c r="M36" i="1"/>
  <c r="L36" i="1" s="1"/>
  <c r="M35" i="1"/>
  <c r="L35" i="1" s="1"/>
  <c r="M34" i="1"/>
  <c r="L34" i="1" s="1"/>
  <c r="M29" i="1"/>
  <c r="L29" i="1" s="1"/>
  <c r="M28" i="1"/>
  <c r="L28" i="1" s="1"/>
  <c r="M27" i="1"/>
  <c r="L27" i="1" s="1"/>
  <c r="M26" i="1"/>
  <c r="L26" i="1" s="1"/>
  <c r="M25" i="1"/>
  <c r="L25" i="1" s="1"/>
  <c r="M24" i="1"/>
  <c r="L24" i="1" s="1"/>
  <c r="M23" i="1"/>
  <c r="L23" i="1" s="1"/>
  <c r="M22" i="1"/>
  <c r="L22" i="1" s="1"/>
  <c r="M21" i="1"/>
  <c r="L21" i="1" s="1"/>
  <c r="M20" i="1"/>
  <c r="L20" i="1" s="1"/>
  <c r="M7" i="1"/>
  <c r="L7" i="1" s="1"/>
  <c r="M8" i="1"/>
  <c r="L8" i="1" s="1"/>
  <c r="M9" i="1"/>
  <c r="L9" i="1" s="1"/>
  <c r="M10" i="1"/>
  <c r="L10" i="1" s="1"/>
  <c r="M11" i="1"/>
  <c r="L11" i="1" s="1"/>
  <c r="M12" i="1"/>
  <c r="L12" i="1" s="1"/>
  <c r="M15" i="1"/>
  <c r="L15" i="1" s="1"/>
  <c r="M6" i="1"/>
  <c r="L6" i="1" s="1"/>
  <c r="S92" i="1" l="1"/>
  <c r="V92" i="1"/>
  <c r="R96" i="1" s="1"/>
  <c r="T92" i="1"/>
  <c r="L50" i="1"/>
  <c r="L44" i="1"/>
  <c r="M50" i="1"/>
  <c r="L30" i="1"/>
  <c r="L91" i="1"/>
  <c r="L38" i="1"/>
  <c r="M44" i="1"/>
  <c r="M38" i="1"/>
  <c r="M91" i="1"/>
  <c r="M30" i="1"/>
  <c r="M16" i="1"/>
  <c r="L16" i="1"/>
  <c r="M92" i="1" l="1"/>
  <c r="L92" i="1"/>
  <c r="I22" i="1"/>
  <c r="I30" i="1" s="1"/>
  <c r="I37" i="1"/>
  <c r="I76" i="1"/>
  <c r="I75" i="1"/>
  <c r="I70" i="1"/>
  <c r="I68" i="1"/>
  <c r="I91" i="1" s="1"/>
  <c r="I16" i="1"/>
  <c r="I38" i="1"/>
  <c r="I44" i="1"/>
  <c r="I50" i="1"/>
  <c r="I54" i="1"/>
  <c r="I92" i="1" l="1"/>
  <c r="J38" i="1" l="1"/>
  <c r="J16" i="1" l="1"/>
  <c r="K54" i="1" l="1"/>
  <c r="K38" i="1"/>
  <c r="K33" i="1"/>
  <c r="K44" i="1" l="1"/>
  <c r="K30" i="1"/>
  <c r="K16" i="1"/>
  <c r="K50" i="1"/>
  <c r="J60" i="1"/>
  <c r="K91" i="1" s="1"/>
  <c r="K92" i="1" l="1"/>
  <c r="K96" i="1" s="1"/>
  <c r="K99" i="1" s="1"/>
  <c r="J30" i="1"/>
  <c r="F16" i="1" l="1"/>
  <c r="G16" i="1"/>
  <c r="H16" i="1"/>
  <c r="E30" i="1"/>
  <c r="F30" i="1"/>
  <c r="G30" i="1"/>
  <c r="H30" i="1"/>
  <c r="W30" i="1"/>
  <c r="F38" i="1"/>
  <c r="G38" i="1"/>
  <c r="H38" i="1"/>
  <c r="F44" i="1"/>
  <c r="G44" i="1"/>
  <c r="H44" i="1"/>
  <c r="J44" i="1"/>
  <c r="W44" i="1"/>
  <c r="E50" i="1"/>
  <c r="F50" i="1"/>
  <c r="G50" i="1"/>
  <c r="H50" i="1"/>
  <c r="J50" i="1"/>
  <c r="W50" i="1"/>
  <c r="D54" i="1"/>
  <c r="E54" i="1"/>
  <c r="F54" i="1"/>
  <c r="G54" i="1"/>
  <c r="H54" i="1"/>
  <c r="J54" i="1"/>
  <c r="C54" i="1"/>
  <c r="F91" i="1"/>
  <c r="G91" i="1"/>
  <c r="H91" i="1"/>
  <c r="J91" i="1"/>
  <c r="W91" i="1"/>
  <c r="H92" i="1" l="1"/>
  <c r="F92" i="1"/>
  <c r="W92" i="1"/>
  <c r="G92" i="1"/>
  <c r="J92" i="1"/>
  <c r="J96" i="1" s="1"/>
  <c r="W95" i="1" l="1"/>
  <c r="D61" i="1" l="1"/>
  <c r="E60" i="1"/>
  <c r="E59" i="1"/>
  <c r="D58" i="1"/>
  <c r="D49" i="1"/>
  <c r="D48" i="1"/>
  <c r="E43" i="1"/>
  <c r="E42" i="1"/>
  <c r="D36" i="1"/>
  <c r="E35" i="1"/>
  <c r="E34" i="1"/>
  <c r="D22" i="1"/>
  <c r="D21" i="1"/>
  <c r="D20" i="1"/>
  <c r="D12" i="1"/>
  <c r="D11" i="1"/>
  <c r="E10" i="1"/>
  <c r="E9" i="1"/>
  <c r="E8" i="1"/>
  <c r="E7" i="1"/>
  <c r="D6" i="1"/>
  <c r="E44" i="1" l="1"/>
  <c r="D50" i="1"/>
  <c r="D30" i="1"/>
  <c r="E38" i="1"/>
  <c r="E16" i="1"/>
  <c r="E91" i="1"/>
  <c r="D43" i="1"/>
  <c r="D7" i="1"/>
  <c r="D10" i="1"/>
  <c r="D34" i="1"/>
  <c r="D35" i="1"/>
  <c r="D59" i="1"/>
  <c r="D42" i="1"/>
  <c r="D8" i="1"/>
  <c r="D9" i="1"/>
  <c r="D60" i="1"/>
  <c r="D44" i="1" l="1"/>
  <c r="D91" i="1"/>
  <c r="E92" i="1"/>
  <c r="D38" i="1"/>
  <c r="D16" i="1"/>
  <c r="C30" i="1"/>
  <c r="C38" i="1"/>
  <c r="C44" i="1"/>
  <c r="C50" i="1"/>
  <c r="C91" i="1"/>
  <c r="D92" i="1" l="1"/>
  <c r="C92" i="1"/>
</calcChain>
</file>

<file path=xl/sharedStrings.xml><?xml version="1.0" encoding="utf-8"?>
<sst xmlns="http://schemas.openxmlformats.org/spreadsheetml/2006/main" count="328" uniqueCount="195">
  <si>
    <t>AccountNumber</t>
  </si>
  <si>
    <t>C0007-7/IA01327/F0002/X046/R0105/001/CORP</t>
  </si>
  <si>
    <t>C0004-2/IA06233/F0002/X116/R0106/001/TECH</t>
  </si>
  <si>
    <t>C0006-16/IA06313/F0002/X116/R0106/001/TECH</t>
  </si>
  <si>
    <t>C0003-2/IA06173/F0002/X116/R0106/001/TECH</t>
  </si>
  <si>
    <t>C0006-10/IA06282/F0002/X116/R0105/001/TECH</t>
  </si>
  <si>
    <t>C0261-8/IA00092/F0002/X006/R0106/001/COMM</t>
  </si>
  <si>
    <t>C0052-1/IA00172/F0002/X006/R0106/001/COMM</t>
  </si>
  <si>
    <t>C0004-7/IA06233/F0002/X006/R0106/001/COMM</t>
  </si>
  <si>
    <t>C0003-9/IA06173/F0002/X006/R0106/001/COMM</t>
  </si>
  <si>
    <t>C0003-4/IA06173/F0002/X098/R3710/001/EDP</t>
  </si>
  <si>
    <t>C0006-9/IA06282/F0002/X098/R0106/001/EDP</t>
  </si>
  <si>
    <t>ProjectScoaAccount</t>
  </si>
  <si>
    <t>Item</t>
  </si>
  <si>
    <t>ItemScoaAccount</t>
  </si>
  <si>
    <t>Fund</t>
  </si>
  <si>
    <t>FunctionScoaAccount</t>
  </si>
  <si>
    <t>Acquisitions</t>
  </si>
  <si>
    <t>Assets:Non-current Assets:Property, Plant and Equipment:Cost Model:Furniture and Office Equipment:Future Use:Cost:Acquisitions</t>
  </si>
  <si>
    <t>Transfer from Operational Revenue</t>
  </si>
  <si>
    <t>Capital:Non-infrastructure:New:Transport Assets</t>
  </si>
  <si>
    <t>Assets:Non-current Assets:Property, Plant and Equipment:Cost Model:Transport Assets:Future Use:Cost:Acquisitions</t>
  </si>
  <si>
    <t>Capital:Non-infrastructure:New:Machinery and Equipment</t>
  </si>
  <si>
    <t>Assets:Non-current Assets:Property, Plant and Equipment:Cost Model:Computer Equipment:Future Use:Cost:Acquisitions</t>
  </si>
  <si>
    <t>Capital:Non-infrastructure:New:Other Assets:Operational Buildings:Municipal Offices</t>
  </si>
  <si>
    <t>Assets:Non-current Assets:Property, Plant and Equipment:Cost Model:Other Assets:Cost:Acquisitions</t>
  </si>
  <si>
    <t>Function:Finance and Administration:Core Function:Administrative and Corporate Support</t>
  </si>
  <si>
    <t>Assets:Non-current Assets:Property, Plant and Equipment:Cost Model:Machinery and Equipment:Future Use:Cost:Acquisitions</t>
  </si>
  <si>
    <t>Capital:Non-infrastructure:New:Furniture and Office Equipment</t>
  </si>
  <si>
    <t>Function:Finance and Administration:Non-core Function:Property Services</t>
  </si>
  <si>
    <t>Capital:Non-infrastructure:New:Computer Equipment</t>
  </si>
  <si>
    <t>Function:Finance and Administration:Core Function:Finance</t>
  </si>
  <si>
    <t>Outsourced</t>
  </si>
  <si>
    <t>Assets:Non-current Assets:Construction Work-in-progress:Acquisitions:Outsourced</t>
  </si>
  <si>
    <t>Assets:Non-current Assets:Property, Plant and Equipment:Cost Model:Community Assets:Cost:Acquisitions</t>
  </si>
  <si>
    <t>Function:Planning and Development:Core Function:Project Management Unit</t>
  </si>
  <si>
    <t>Function:Road Transport:Core Function:Roads</t>
  </si>
  <si>
    <t>Assets:Non-current Assets:Property, Plant and Equipment:Cost Model:Machinery and Equipment:In-use:Cost:Acquisitions</t>
  </si>
  <si>
    <t>Capital:Non-infrastructure:New:Community Assets:Community Facilities:Centres</t>
  </si>
  <si>
    <t>Function:Community and Social Services:Core Function:Community Halls and Facilities</t>
  </si>
  <si>
    <t>Capital:Infrastructure:New:Solid Waste Infrastructure:Waste Separation Facilities</t>
  </si>
  <si>
    <t>Assets:Non-current Assets:Property, Plant and Equipment:Cost Model:Solid Waste Infrastructure:Cost:Acquisitions</t>
  </si>
  <si>
    <t>Function:Executive and Council:Core Function:Municipal Manager, Town Secretary and Chief Executive</t>
  </si>
  <si>
    <t>Assets:Non-current Assets:Property, Plant and Equipment:Cost Model:Furniture and Office Equipment:In-use:Cost:Acquisitions</t>
  </si>
  <si>
    <t>Function:Planning and Development:Core Function:Economic Development/Planning</t>
  </si>
  <si>
    <t>MSC</t>
  </si>
  <si>
    <t>CORPORATE SERVICES</t>
  </si>
  <si>
    <t>Technical Services</t>
  </si>
  <si>
    <t>Community Services</t>
  </si>
  <si>
    <t>FINANCE</t>
  </si>
  <si>
    <t>Economic Development Plan</t>
  </si>
  <si>
    <t>Municipal Manager's Office</t>
  </si>
  <si>
    <t>Project Name</t>
  </si>
  <si>
    <t>Furniture and Office Equipment</t>
  </si>
  <si>
    <t>Computer Equipment</t>
  </si>
  <si>
    <t>Park home</t>
  </si>
  <si>
    <t>Buy Back Structure (Phase One)</t>
  </si>
  <si>
    <t>Machinery and Equipment (Corridor Development Tractor implementation)</t>
  </si>
  <si>
    <t>Machinery and Equipment (Office Equipment/EPWP Equipment)</t>
  </si>
  <si>
    <t>C0006-20/IA00092/F0002/X006/R0106/001/COMM</t>
  </si>
  <si>
    <t>C0331-1/IA00032/F0002/X006/R0106/001/COMM</t>
  </si>
  <si>
    <t>2022-2023 Original budget</t>
  </si>
  <si>
    <t>Capital:Non-infrastructure:Existing:Upgrading:Community Assets:Community Facilities:Taxi Ranks/Bus Terminals</t>
  </si>
  <si>
    <t>Fund:Capital:Transfer from Operational Revenue</t>
  </si>
  <si>
    <t>Municipal Fleet</t>
  </si>
  <si>
    <t>Fund:Capital:Transfers and Subsidies:Monetary Allocations:National Government:Municipal Infrastructure Grant</t>
  </si>
  <si>
    <t>Disaster and Emergancy Services Establishment ward 15</t>
  </si>
  <si>
    <t>Skip bins</t>
  </si>
  <si>
    <t>Taxi Rank Toilets and Renovation of Stalls ward 15</t>
  </si>
  <si>
    <t>VAT</t>
  </si>
  <si>
    <t>COMMUNITY SERVICES</t>
  </si>
  <si>
    <t>C0261-9/IA00092/F0002/X099/R0105/001/TECH</t>
  </si>
  <si>
    <t>Ndwedwe Municipal Offices Phase 2</t>
  </si>
  <si>
    <t>ECONOMIC DEVELOPMENT PLAN</t>
  </si>
  <si>
    <t>MUNICIPAL MANAGER'S OFFICE</t>
  </si>
  <si>
    <t>TECHNICAL SERVICES</t>
  </si>
  <si>
    <t>2022/2023 Budget Excluding VAT</t>
  </si>
  <si>
    <t>C0225-13/IA01952/F0002/X006/R3702/001/COMM</t>
  </si>
  <si>
    <t>C0040-50/IA00132/F0791/X099/R0106/001/TECH</t>
  </si>
  <si>
    <t>Ndwedwe Access Roads</t>
  </si>
  <si>
    <t>C0230-14/IA00032/F0791/X099/R0106/001/TECH</t>
  </si>
  <si>
    <t>Ndwedwe Community halls</t>
  </si>
  <si>
    <t>Ndwedwe Bridges</t>
  </si>
  <si>
    <t>C0004-8/IA06233/F0002/X066/R0106/001/CORP</t>
  </si>
  <si>
    <t>2022/2023 Adjusted Budget VAT Inclusive</t>
  </si>
  <si>
    <t>2022/2023 Adjusted Budget VAT Exclusive</t>
  </si>
  <si>
    <t>C0003-7/IA06173/F0002/X066/R0106/001/CORP</t>
  </si>
  <si>
    <t>C0004-3/IA06233/F0002/X098/R0106/001/EDP</t>
  </si>
  <si>
    <t>C0003-6/IA06173/F0002/X049/R0105/001/FIN</t>
  </si>
  <si>
    <t>C0004-9/IA06253/F0002/X049/R0105/001/FIN</t>
  </si>
  <si>
    <t>C0003-8/IA06173/F0002/X045/R0105/001/MMO</t>
  </si>
  <si>
    <t>C0004-10/IA06233/F0002/X045/R0105/001/MMO</t>
  </si>
  <si>
    <t>C0039-16/IA00132/F0791/X099/R0106/001/TECH</t>
  </si>
  <si>
    <t>C0007-7/IA01327/F0002/X044/R0105/001/EXEC</t>
  </si>
  <si>
    <t>Motor Vehicles For Mayor, Deputy Mayor and Speaker</t>
  </si>
  <si>
    <t>COUNCIL GENERAL</t>
  </si>
  <si>
    <t>2023/2024 Draft Budget VAT Inclusive</t>
  </si>
  <si>
    <t>Refurbishment of council chamber</t>
  </si>
  <si>
    <t>Sever</t>
  </si>
  <si>
    <t>Biometrics</t>
  </si>
  <si>
    <t>CCTV</t>
  </si>
  <si>
    <t>Inventer</t>
  </si>
  <si>
    <t>Regravelling of Mona Bridge in ward 12</t>
  </si>
  <si>
    <t>Fencing of Magwaza Community Developmet c</t>
  </si>
  <si>
    <t>Fencing of Mary Grey Community indoor centre</t>
  </si>
  <si>
    <t>Solar system installation in various municipal off</t>
  </si>
  <si>
    <t>Dikwayo Hall Electricity installation in ward 10</t>
  </si>
  <si>
    <t>Installation of highmast lights in various wards</t>
  </si>
  <si>
    <t>Heavy Duty Equipment</t>
  </si>
  <si>
    <t>Siyathokoza flooring in ward 14</t>
  </si>
  <si>
    <t>Wolongo Crech Ward 05</t>
  </si>
  <si>
    <t>Ethafeni concrete Road Ward 8</t>
  </si>
  <si>
    <t>Ndwedwe Regional sportfield Ward 15</t>
  </si>
  <si>
    <t>Bhamshela Access Tar access Raod</t>
  </si>
  <si>
    <t>Hlalakahle CDC in ward 07</t>
  </si>
  <si>
    <t>Msengeni Cdc in ward 08</t>
  </si>
  <si>
    <t xml:space="preserve">Makhawula/Ntaphuka CDC </t>
  </si>
  <si>
    <t>Ndwedwe Town Access Internal Road Ward 15</t>
  </si>
  <si>
    <t>Umdloti Access Road  in ward 17</t>
  </si>
  <si>
    <t>Adjustment</t>
  </si>
  <si>
    <t>Ndwedwe Market, Art  and Craft  Centre Phase one</t>
  </si>
  <si>
    <t xml:space="preserve">Lowbed and trailor </t>
  </si>
  <si>
    <t>Ndwedwe  Botanic Garden and Park Construction Ward 15</t>
  </si>
  <si>
    <t>Ndwedwe Library Renovations :Roof, Floors, Doors Ward 15</t>
  </si>
  <si>
    <t>Back Office Fully fledged Ward 6</t>
  </si>
  <si>
    <t>Finance Building Network Point</t>
  </si>
  <si>
    <t>C0040-60/IA01952/F0002/X099/R3710/001/TECH</t>
  </si>
  <si>
    <t>C0040-61/IA01952/F0791/X099/R3702/001/TECH</t>
  </si>
  <si>
    <t>C0225-20/IA01952/F0791/X099/R3712/001/TECH</t>
  </si>
  <si>
    <t>C0225-21/IA01952/F0791/X099/R3713/001/TECH</t>
  </si>
  <si>
    <t>C0225-22/IA01952/F0791/X099/R3705/001/TECH</t>
  </si>
  <si>
    <t>C0225-23/IA00032/F0002/X099/R3708/001/TECH</t>
  </si>
  <si>
    <t>C0225-24/IA00032/F0002/X099/R3712/001/TECH</t>
  </si>
  <si>
    <t>C0120-12/IA00132/F0002/X099/R3699/001/TECH</t>
  </si>
  <si>
    <t>C0120-13/IA00132/F0002/X099/R3713/001/TECH</t>
  </si>
  <si>
    <t>C0336-3/IA00032/F0002/X099/R3699/001/TECH</t>
  </si>
  <si>
    <t>C0006-21/IA06282/F0002/X116/R0106/001/TECH</t>
  </si>
  <si>
    <t>C0006-22/IA06282/F0002/X116/R0106/001/TECH</t>
  </si>
  <si>
    <t>C0276-14/IA00032/F0002/X116/R3697/001/TECH</t>
  </si>
  <si>
    <t>C0276-15/IA00032/F0002/X116/R3701/001/TECH</t>
  </si>
  <si>
    <t>C0273-4/IA00032/F0002/X116/R3710/001/TECH</t>
  </si>
  <si>
    <t>C0015-3/IA07020/F0002/X116/R0106/001/TECH</t>
  </si>
  <si>
    <t>C0225-25/IA01952/F0002/X098/R3702/001/EDP</t>
  </si>
  <si>
    <t>C0277-2/IA00032/F0002/X006/R3702/001/COMM</t>
  </si>
  <si>
    <t>C0003-11/IA06173/F0002/X052/R0106/001/CORP</t>
  </si>
  <si>
    <t>C0003-12/IA06173/F0002/X052/R0106/001/CORP</t>
  </si>
  <si>
    <t>C0003-13/IA06173/F0002/X052/R0106/001/CORP</t>
  </si>
  <si>
    <t>C0003-14/IA06173/F0002/X052/R0106/001/CORP</t>
  </si>
  <si>
    <t>C0004-12/IA06233/F0002/X052/R0106/001/CORP</t>
  </si>
  <si>
    <t>C0261-9/IA01952/F0002/X006/R3711/001/COMM</t>
  </si>
  <si>
    <t>C0067-1/IA01952/F0002/X006/R3702/001/COMM</t>
  </si>
  <si>
    <t>C0306-3/IA00092/F0002/X046/R0105/001/CORP</t>
  </si>
  <si>
    <t xml:space="preserve">2023/2024 Draft Budget VAT </t>
  </si>
  <si>
    <t>2023/2024 Draft Budget VAT Exclusive</t>
  </si>
  <si>
    <t>2024/2025 Outer Year One Exclusive</t>
  </si>
  <si>
    <t>2025/2026 Outer Year Two Exclusive</t>
  </si>
  <si>
    <t>2024/2025 Outer Year One VAT</t>
  </si>
  <si>
    <t>2025/2026 Outer Year Two VAT</t>
  </si>
  <si>
    <t>C0265-1/IA00092/F0002/X066/R0106/001/CORP</t>
  </si>
  <si>
    <t>Refurbishment of municipal parking</t>
  </si>
  <si>
    <t>C0040-62/IA01952/F0791/X099/R3704/001/TECH</t>
  </si>
  <si>
    <t>2025/2026 Outer Year Two VAT Incusive</t>
  </si>
  <si>
    <t>2024/2025 Outer Year One VAT Incusive</t>
  </si>
  <si>
    <t xml:space="preserve">FIGURES IN THE SYSTEM </t>
  </si>
  <si>
    <t>2023/2024 Final Budget VAT Exclusive</t>
  </si>
  <si>
    <t>2023/2024 Final Budget VAT Inclusive</t>
  </si>
  <si>
    <t xml:space="preserve">2023/2024 Final Budget VAT </t>
  </si>
  <si>
    <t>Consultation Movemnet</t>
  </si>
  <si>
    <t>Total Final Budget Finance</t>
  </si>
  <si>
    <t>Total Final Budget Municipal Manager's Office</t>
  </si>
  <si>
    <t>Total Final Budget Council General</t>
  </si>
  <si>
    <t>Total Final Budget Technical Services</t>
  </si>
  <si>
    <t>TOTAL FINAL CAPITAL BUDGET</t>
  </si>
  <si>
    <t>Total Total Budget Economic Development Planning</t>
  </si>
  <si>
    <t>Total Final Budget Corporate Services</t>
  </si>
  <si>
    <t>Total Final Budget Community Services</t>
  </si>
  <si>
    <t>Bhamshela Tele Centre Electricity Installation Ward 02</t>
  </si>
  <si>
    <t>Thabani Luthuli Hall Electricity Installation Ward 11</t>
  </si>
  <si>
    <t>C0225-27/IA00032/F0002/X116/R3707/001/TECH</t>
  </si>
  <si>
    <t>C0225-28/IA00032/F0002/X116/R3698/001/TECH</t>
  </si>
  <si>
    <t>C0225-13/IA01952/F0002/X099/R3702/001/TECH</t>
  </si>
  <si>
    <t>C0052-1/IA00172/F0002/X099/R3702/001/TECH</t>
  </si>
  <si>
    <t>C0277-2/IA00032/F0002/X099/R3702/001/TECH</t>
  </si>
  <si>
    <t>Disaster and Emergancy Services Establishment ward 15 Park Home</t>
  </si>
  <si>
    <t>Buy Back Structure (Phase One) Park Home</t>
  </si>
  <si>
    <t>C0067-1/IA01952/F0002/X099/R3702/001/TECH</t>
  </si>
  <si>
    <t>C0040-57/IA01952/F0002/X116/R3702/001/TECH</t>
  </si>
  <si>
    <t>Ndwedwe Town Development Road</t>
  </si>
  <si>
    <t>Adjustments Inclusive</t>
  </si>
  <si>
    <t>Adjustments exclusive</t>
  </si>
  <si>
    <t>Adjustment VAT</t>
  </si>
  <si>
    <t>2023/2024 Adjusted Budget VAT Inclusive</t>
  </si>
  <si>
    <t>2023/2024 Adjusted Budget VAT Exclusive</t>
  </si>
  <si>
    <t>Ndwedwe Town Development Street Lighting</t>
  </si>
  <si>
    <t>C0040-58/IA07020/F0002/X116/R3702/001/TECH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</si>
</sst>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ck">
        <color auto="1"/>
      </bottom>
      <diagonal/>
    </border>
    <border>
      <left/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ck">
        <color auto="1"/>
      </top>
      <bottom style="thick">
        <color auto="1"/>
      </bottom>
      <diagonal/>
    </border>
    <border>
      <left/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4">
    <xf numFmtId="0" fontId="0" fillId="0" borderId="0" xfId="0"/>
    <xf numFmtId="43" fontId="2" fillId="0" borderId="24" xfId="1" applyFont="1" applyFill="1" applyBorder="1" applyAlignment="1">
      <alignment vertical="top"/>
    </xf>
    <xf numFmtId="43" fontId="2" fillId="0" borderId="4" xfId="1" applyFont="1" applyFill="1" applyBorder="1"/>
    <xf numFmtId="43" fontId="2" fillId="0" borderId="24" xfId="1" applyFont="1" applyFill="1" applyBorder="1"/>
    <xf numFmtId="0" fontId="3" fillId="0" borderId="14" xfId="0" applyFont="1" applyBorder="1" applyAlignment="1">
      <alignment horizontal="center" vertical="top"/>
    </xf>
    <xf numFmtId="0" fontId="2" fillId="0" borderId="1" xfId="0" applyFont="1" applyBorder="1"/>
    <xf numFmtId="0" fontId="2" fillId="0" borderId="0" xfId="0" applyFont="1"/>
    <xf numFmtId="0" fontId="3" fillId="0" borderId="1" xfId="0" applyFont="1" applyBorder="1" applyAlignment="1">
      <alignment vertical="top"/>
    </xf>
    <xf numFmtId="43" fontId="3" fillId="0" borderId="1" xfId="1" applyFont="1" applyFill="1" applyBorder="1" applyAlignment="1">
      <alignment horizontal="center" vertical="top" wrapText="1"/>
    </xf>
    <xf numFmtId="17" fontId="3" fillId="0" borderId="1" xfId="1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vertical="top"/>
    </xf>
    <xf numFmtId="0" fontId="3" fillId="0" borderId="2" xfId="0" applyFont="1" applyBorder="1"/>
    <xf numFmtId="0" fontId="3" fillId="0" borderId="0" xfId="0" applyFont="1"/>
    <xf numFmtId="0" fontId="2" fillId="0" borderId="4" xfId="0" applyFont="1" applyBorder="1" applyAlignment="1">
      <alignment vertical="top"/>
    </xf>
    <xf numFmtId="0" fontId="2" fillId="0" borderId="4" xfId="0" applyFont="1" applyBorder="1"/>
    <xf numFmtId="0" fontId="2" fillId="0" borderId="3" xfId="0" applyFont="1" applyBorder="1" applyAlignment="1">
      <alignment vertical="top"/>
    </xf>
    <xf numFmtId="0" fontId="2" fillId="0" borderId="3" xfId="0" applyFont="1" applyBorder="1"/>
    <xf numFmtId="43" fontId="2" fillId="0" borderId="3" xfId="1" applyFont="1" applyFill="1" applyBorder="1"/>
    <xf numFmtId="0" fontId="2" fillId="0" borderId="5" xfId="0" applyFont="1" applyBorder="1" applyAlignment="1">
      <alignment vertical="top"/>
    </xf>
    <xf numFmtId="0" fontId="2" fillId="0" borderId="5" xfId="0" applyFont="1" applyBorder="1"/>
    <xf numFmtId="43" fontId="2" fillId="0" borderId="5" xfId="1" applyFont="1" applyFill="1" applyBorder="1"/>
    <xf numFmtId="43" fontId="2" fillId="0" borderId="19" xfId="1" applyFont="1" applyFill="1" applyBorder="1"/>
    <xf numFmtId="0" fontId="2" fillId="0" borderId="0" xfId="0" applyFont="1" applyAlignment="1">
      <alignment horizontal="left" vertical="top" wrapText="1"/>
    </xf>
    <xf numFmtId="0" fontId="2" fillId="0" borderId="24" xfId="0" applyFont="1" applyBorder="1"/>
    <xf numFmtId="0" fontId="3" fillId="0" borderId="1" xfId="0" applyFont="1" applyBorder="1"/>
    <xf numFmtId="43" fontId="3" fillId="0" borderId="1" xfId="1" applyFont="1" applyFill="1" applyBorder="1"/>
    <xf numFmtId="0" fontId="3" fillId="0" borderId="7" xfId="0" applyFont="1" applyBorder="1"/>
    <xf numFmtId="0" fontId="2" fillId="0" borderId="3" xfId="0" applyFont="1" applyBorder="1" applyAlignment="1">
      <alignment horizontal="left" vertical="top" wrapText="1"/>
    </xf>
    <xf numFmtId="43" fontId="2" fillId="0" borderId="3" xfId="1" applyFont="1" applyFill="1" applyBorder="1" applyAlignment="1">
      <alignment vertical="top"/>
    </xf>
    <xf numFmtId="43" fontId="2" fillId="0" borderId="4" xfId="1" applyFont="1" applyFill="1" applyBorder="1" applyAlignment="1">
      <alignment vertical="top"/>
    </xf>
    <xf numFmtId="0" fontId="2" fillId="0" borderId="0" xfId="0" applyFont="1" applyAlignment="1">
      <alignment vertical="top"/>
    </xf>
    <xf numFmtId="0" fontId="2" fillId="0" borderId="24" xfId="0" applyFont="1" applyBorder="1" applyAlignment="1">
      <alignment horizontal="left" vertical="top" wrapText="1"/>
    </xf>
    <xf numFmtId="0" fontId="2" fillId="0" borderId="24" xfId="0" applyFont="1" applyBorder="1" applyAlignment="1">
      <alignment vertical="top"/>
    </xf>
    <xf numFmtId="0" fontId="3" fillId="0" borderId="1" xfId="0" applyFont="1" applyBorder="1" applyAlignment="1">
      <alignment horizontal="left" vertical="top"/>
    </xf>
    <xf numFmtId="0" fontId="3" fillId="0" borderId="17" xfId="0" applyFont="1" applyBorder="1"/>
    <xf numFmtId="0" fontId="3" fillId="0" borderId="20" xfId="0" applyFont="1" applyBorder="1"/>
    <xf numFmtId="43" fontId="3" fillId="0" borderId="3" xfId="1" applyFont="1" applyFill="1" applyBorder="1" applyAlignment="1"/>
    <xf numFmtId="43" fontId="2" fillId="0" borderId="3" xfId="1" applyFont="1" applyFill="1" applyBorder="1" applyAlignment="1"/>
    <xf numFmtId="43" fontId="3" fillId="0" borderId="24" xfId="1" applyFont="1" applyFill="1" applyBorder="1" applyAlignment="1"/>
    <xf numFmtId="43" fontId="3" fillId="0" borderId="7" xfId="1" applyFont="1" applyFill="1" applyBorder="1"/>
    <xf numFmtId="43" fontId="3" fillId="0" borderId="6" xfId="1" applyFont="1" applyFill="1" applyBorder="1"/>
    <xf numFmtId="0" fontId="3" fillId="0" borderId="6" xfId="0" applyFont="1" applyBorder="1"/>
    <xf numFmtId="43" fontId="2" fillId="0" borderId="0" xfId="1" applyFont="1" applyFill="1"/>
    <xf numFmtId="0" fontId="3" fillId="0" borderId="14" xfId="0" applyFont="1" applyBorder="1" applyAlignment="1">
      <alignment horizontal="center" vertical="top" wrapText="1"/>
    </xf>
    <xf numFmtId="43" fontId="2" fillId="0" borderId="19" xfId="1" applyFont="1" applyFill="1" applyBorder="1" applyAlignment="1">
      <alignment vertical="top"/>
    </xf>
    <xf numFmtId="0" fontId="3" fillId="2" borderId="7" xfId="0" applyFont="1" applyFill="1" applyBorder="1" applyAlignment="1">
      <alignment vertical="top"/>
    </xf>
    <xf numFmtId="0" fontId="3" fillId="2" borderId="0" xfId="0" applyFont="1" applyFill="1" applyAlignment="1">
      <alignment vertical="top"/>
    </xf>
    <xf numFmtId="0" fontId="3" fillId="2" borderId="2" xfId="0" applyFont="1" applyFill="1" applyBorder="1"/>
    <xf numFmtId="0" fontId="3" fillId="2" borderId="0" xfId="0" applyFont="1" applyFill="1"/>
    <xf numFmtId="0" fontId="3" fillId="2" borderId="7" xfId="0" applyFont="1" applyFill="1" applyBorder="1"/>
    <xf numFmtId="0" fontId="3" fillId="0" borderId="11" xfId="0" applyFont="1" applyBorder="1" applyAlignment="1">
      <alignment horizontal="center" vertical="top"/>
    </xf>
    <xf numFmtId="0" fontId="3" fillId="0" borderId="18" xfId="0" applyFont="1" applyBorder="1"/>
    <xf numFmtId="0" fontId="3" fillId="3" borderId="18" xfId="0" applyFont="1" applyFill="1" applyBorder="1" applyAlignment="1">
      <alignment horizontal="center" vertical="top"/>
    </xf>
    <xf numFmtId="0" fontId="3" fillId="3" borderId="25" xfId="0" applyFont="1" applyFill="1" applyBorder="1" applyAlignment="1">
      <alignment horizontal="center" vertical="top"/>
    </xf>
    <xf numFmtId="0" fontId="3" fillId="3" borderId="2" xfId="0" applyFont="1" applyFill="1" applyBorder="1" applyAlignment="1">
      <alignment vertical="top"/>
    </xf>
    <xf numFmtId="0" fontId="3" fillId="3" borderId="2" xfId="0" applyFont="1" applyFill="1" applyBorder="1"/>
    <xf numFmtId="43" fontId="3" fillId="3" borderId="2" xfId="1" applyFont="1" applyFill="1" applyBorder="1" applyAlignment="1">
      <alignment horizontal="center" wrapText="1"/>
    </xf>
    <xf numFmtId="17" fontId="3" fillId="3" borderId="2" xfId="1" applyNumberFormat="1" applyFont="1" applyFill="1" applyBorder="1" applyAlignment="1">
      <alignment horizontal="center" wrapText="1"/>
    </xf>
    <xf numFmtId="43" fontId="3" fillId="3" borderId="2" xfId="1" applyFont="1" applyFill="1" applyBorder="1"/>
    <xf numFmtId="0" fontId="3" fillId="3" borderId="18" xfId="0" applyFont="1" applyFill="1" applyBorder="1" applyAlignment="1">
      <alignment horizontal="center"/>
    </xf>
    <xf numFmtId="0" fontId="3" fillId="3" borderId="25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left" vertical="top"/>
    </xf>
    <xf numFmtId="0" fontId="3" fillId="3" borderId="13" xfId="0" applyFont="1" applyFill="1" applyBorder="1" applyAlignment="1">
      <alignment horizontal="left"/>
    </xf>
    <xf numFmtId="43" fontId="2" fillId="3" borderId="4" xfId="1" applyFont="1" applyFill="1" applyBorder="1"/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43" fontId="3" fillId="0" borderId="10" xfId="0" applyNumberFormat="1" applyFont="1" applyBorder="1" applyAlignment="1">
      <alignment horizontal="center" vertical="top"/>
    </xf>
    <xf numFmtId="0" fontId="3" fillId="0" borderId="14" xfId="0" applyFont="1" applyBorder="1" applyAlignment="1">
      <alignment horizontal="center" vertical="top"/>
    </xf>
    <xf numFmtId="0" fontId="3" fillId="0" borderId="15" xfId="0" applyFont="1" applyBorder="1" applyAlignment="1">
      <alignment horizontal="left" vertical="top"/>
    </xf>
    <xf numFmtId="0" fontId="3" fillId="0" borderId="16" xfId="0" applyFont="1" applyBorder="1" applyAlignment="1">
      <alignment horizontal="left" vertical="top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3" borderId="17" xfId="0" applyFont="1" applyFill="1" applyBorder="1" applyAlignment="1">
      <alignment horizontal="center" vertical="top"/>
    </xf>
    <xf numFmtId="0" fontId="3" fillId="3" borderId="20" xfId="0" applyFont="1" applyFill="1" applyBorder="1" applyAlignment="1">
      <alignment horizontal="center" vertical="top"/>
    </xf>
    <xf numFmtId="0" fontId="3" fillId="3" borderId="18" xfId="0" applyFont="1" applyFill="1" applyBorder="1" applyAlignment="1">
      <alignment horizontal="center" vertical="top"/>
    </xf>
    <xf numFmtId="0" fontId="3" fillId="3" borderId="21" xfId="0" applyFont="1" applyFill="1" applyBorder="1" applyAlignment="1">
      <alignment horizontal="center" vertical="top"/>
    </xf>
    <xf numFmtId="0" fontId="3" fillId="3" borderId="22" xfId="0" applyFont="1" applyFill="1" applyBorder="1" applyAlignment="1">
      <alignment horizontal="center" vertical="top"/>
    </xf>
    <xf numFmtId="0" fontId="3" fillId="3" borderId="23" xfId="0" applyFont="1" applyFill="1" applyBorder="1" applyAlignment="1">
      <alignment horizontal="center" vertical="top"/>
    </xf>
    <xf numFmtId="0" fontId="3" fillId="3" borderId="17" xfId="0" applyFont="1" applyFill="1" applyBorder="1" applyAlignment="1">
      <alignment horizontal="center"/>
    </xf>
    <xf numFmtId="0" fontId="3" fillId="3" borderId="20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0" fontId="3" fillId="3" borderId="22" xfId="0" applyFont="1" applyFill="1" applyBorder="1" applyAlignment="1">
      <alignment horizontal="center"/>
    </xf>
    <xf numFmtId="0" fontId="3" fillId="3" borderId="23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104"/>
  <sheetViews>
    <sheetView tabSelected="1" view="pageBreakPreview" zoomScale="70" zoomScaleNormal="100" zoomScaleSheetLayoutView="70" workbookViewId="0">
      <pane xSplit="5" ySplit="2" topLeftCell="O57" activePane="bottomRight" state="frozen"/>
      <selection activeCell="J61" sqref="J61"/>
      <selection pane="topRight" activeCell="J61" sqref="J61"/>
      <selection pane="bottomLeft" activeCell="J61" sqref="J61"/>
      <selection pane="bottomRight" activeCell="A57" sqref="A57:XFD57"/>
    </sheetView>
  </sheetViews>
  <sheetFormatPr defaultColWidth="8.77734375" defaultRowHeight="14.4" x14ac:dyDescent="0.3"/>
  <cols>
    <col min="1" max="1" width="44.33203125" style="30" customWidth="1"/>
    <col min="2" max="2" width="34.44140625" style="6" customWidth="1"/>
    <col min="3" max="3" width="15.88671875" style="42" hidden="1" customWidth="1"/>
    <col min="4" max="4" width="13.6640625" style="42" hidden="1" customWidth="1"/>
    <col min="5" max="5" width="15.21875" style="42" hidden="1" customWidth="1"/>
    <col min="6" max="7" width="13.6640625" style="42" hidden="1" customWidth="1"/>
    <col min="8" max="8" width="14.21875" style="42" hidden="1" customWidth="1"/>
    <col min="9" max="9" width="15.21875" style="42" hidden="1" customWidth="1"/>
    <col min="10" max="10" width="16.33203125" style="42" hidden="1" customWidth="1"/>
    <col min="11" max="14" width="15.21875" style="42" hidden="1" customWidth="1"/>
    <col min="15" max="15" width="15.21875" style="42" customWidth="1"/>
    <col min="16" max="16" width="15.21875" style="42" hidden="1" customWidth="1"/>
    <col min="17" max="22" width="15.21875" style="42" customWidth="1"/>
    <col min="23" max="23" width="13.88671875" style="42" hidden="1" customWidth="1"/>
    <col min="24" max="24" width="12.6640625" style="42" hidden="1" customWidth="1"/>
    <col min="25" max="25" width="15" style="42" hidden="1" customWidth="1"/>
    <col min="26" max="28" width="14.21875" style="42" hidden="1" customWidth="1"/>
    <col min="29" max="29" width="18.77734375" style="6" hidden="1" customWidth="1"/>
    <col min="30" max="31" width="0" style="6" hidden="1" customWidth="1"/>
    <col min="32" max="32" width="7.44140625" style="6" hidden="1" customWidth="1"/>
    <col min="33" max="33" width="28.77734375" style="6" hidden="1" customWidth="1"/>
    <col min="34" max="34" width="24.77734375" style="6" hidden="1" customWidth="1"/>
    <col min="35" max="37" width="0" style="6" hidden="1" customWidth="1"/>
    <col min="38" max="16384" width="8.77734375" style="6"/>
  </cols>
  <sheetData>
    <row r="1" spans="1:34" ht="29.4" thickBot="1" x14ac:dyDescent="0.35">
      <c r="A1" s="66"/>
      <c r="B1" s="67"/>
      <c r="C1" s="67"/>
      <c r="D1" s="67"/>
      <c r="E1" s="67"/>
      <c r="F1" s="67"/>
      <c r="G1" s="67"/>
      <c r="H1" s="67"/>
      <c r="I1" s="4"/>
      <c r="J1" s="4"/>
      <c r="K1" s="4"/>
      <c r="L1" s="4"/>
      <c r="M1" s="43" t="s">
        <v>163</v>
      </c>
      <c r="N1" s="43"/>
      <c r="O1" s="43"/>
      <c r="P1" s="43"/>
      <c r="Q1" s="43" t="s">
        <v>163</v>
      </c>
      <c r="R1" s="43"/>
      <c r="S1" s="43"/>
      <c r="T1" s="43"/>
      <c r="U1" s="43"/>
      <c r="V1" s="43" t="s">
        <v>163</v>
      </c>
      <c r="W1" s="50"/>
      <c r="X1" s="50"/>
      <c r="Y1" s="43" t="s">
        <v>163</v>
      </c>
      <c r="Z1" s="50"/>
      <c r="AA1" s="50"/>
      <c r="AB1" s="43" t="s">
        <v>163</v>
      </c>
      <c r="AC1" s="5"/>
      <c r="AD1" s="5"/>
      <c r="AE1" s="5"/>
      <c r="AF1" s="5"/>
      <c r="AG1" s="5"/>
      <c r="AH1" s="5"/>
    </row>
    <row r="2" spans="1:34" s="10" customFormat="1" ht="58.2" thickBot="1" x14ac:dyDescent="0.35">
      <c r="A2" s="7" t="s">
        <v>0</v>
      </c>
      <c r="B2" s="7" t="s">
        <v>52</v>
      </c>
      <c r="C2" s="8" t="s">
        <v>76</v>
      </c>
      <c r="D2" s="8" t="s">
        <v>69</v>
      </c>
      <c r="E2" s="8" t="s">
        <v>61</v>
      </c>
      <c r="F2" s="9" t="s">
        <v>69</v>
      </c>
      <c r="G2" s="9" t="s">
        <v>84</v>
      </c>
      <c r="H2" s="9" t="s">
        <v>85</v>
      </c>
      <c r="I2" s="9" t="s">
        <v>119</v>
      </c>
      <c r="J2" s="9" t="s">
        <v>96</v>
      </c>
      <c r="K2" s="9" t="s">
        <v>96</v>
      </c>
      <c r="L2" s="9" t="s">
        <v>152</v>
      </c>
      <c r="M2" s="9" t="s">
        <v>153</v>
      </c>
      <c r="N2" s="9" t="s">
        <v>167</v>
      </c>
      <c r="O2" s="9" t="s">
        <v>165</v>
      </c>
      <c r="P2" s="9" t="s">
        <v>166</v>
      </c>
      <c r="Q2" s="9" t="s">
        <v>164</v>
      </c>
      <c r="R2" s="9" t="s">
        <v>188</v>
      </c>
      <c r="S2" s="9" t="s">
        <v>189</v>
      </c>
      <c r="T2" s="9" t="s">
        <v>190</v>
      </c>
      <c r="U2" s="9" t="s">
        <v>191</v>
      </c>
      <c r="V2" s="9" t="s">
        <v>192</v>
      </c>
      <c r="W2" s="9" t="s">
        <v>162</v>
      </c>
      <c r="X2" s="9" t="s">
        <v>156</v>
      </c>
      <c r="Y2" s="9" t="s">
        <v>154</v>
      </c>
      <c r="Z2" s="9" t="s">
        <v>161</v>
      </c>
      <c r="AA2" s="9" t="s">
        <v>157</v>
      </c>
      <c r="AB2" s="9" t="s">
        <v>155</v>
      </c>
      <c r="AC2" s="7" t="s">
        <v>12</v>
      </c>
      <c r="AD2" s="7" t="s">
        <v>13</v>
      </c>
      <c r="AE2" s="7" t="s">
        <v>14</v>
      </c>
      <c r="AF2" s="7" t="s">
        <v>15</v>
      </c>
      <c r="AG2" s="7" t="s">
        <v>16</v>
      </c>
      <c r="AH2" s="7" t="s">
        <v>45</v>
      </c>
    </row>
    <row r="3" spans="1:34" s="46" customFormat="1" ht="15" hidden="1" thickBot="1" x14ac:dyDescent="0.35">
      <c r="A3" s="72"/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4"/>
      <c r="AA3" s="52"/>
      <c r="AB3" s="52"/>
      <c r="AC3" s="45"/>
      <c r="AD3" s="45"/>
      <c r="AE3" s="45"/>
      <c r="AF3" s="45"/>
      <c r="AG3" s="45"/>
      <c r="AH3" s="45"/>
    </row>
    <row r="4" spans="1:34" s="46" customFormat="1" ht="15" hidden="1" thickBot="1" x14ac:dyDescent="0.35">
      <c r="A4" s="75"/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7"/>
      <c r="AA4" s="53"/>
      <c r="AB4" s="53"/>
      <c r="AC4" s="45"/>
      <c r="AD4" s="45"/>
      <c r="AE4" s="45"/>
      <c r="AF4" s="45"/>
      <c r="AG4" s="45"/>
      <c r="AH4" s="45"/>
    </row>
    <row r="5" spans="1:34" s="48" customFormat="1" hidden="1" x14ac:dyDescent="0.3">
      <c r="A5" s="54" t="s">
        <v>70</v>
      </c>
      <c r="B5" s="55"/>
      <c r="C5" s="56"/>
      <c r="D5" s="56"/>
      <c r="E5" s="56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47"/>
      <c r="AD5" s="47"/>
      <c r="AE5" s="47"/>
      <c r="AF5" s="47"/>
      <c r="AG5" s="47"/>
      <c r="AH5" s="47"/>
    </row>
    <row r="6" spans="1:34" hidden="1" x14ac:dyDescent="0.3">
      <c r="A6" s="15" t="s">
        <v>77</v>
      </c>
      <c r="B6" s="16" t="s">
        <v>183</v>
      </c>
      <c r="C6" s="17">
        <v>4347826</v>
      </c>
      <c r="D6" s="2">
        <f t="shared" ref="D6:D12" si="0">E6-C6</f>
        <v>652174</v>
      </c>
      <c r="E6" s="2">
        <v>5000000</v>
      </c>
      <c r="F6" s="2">
        <v>305422.5</v>
      </c>
      <c r="G6" s="2">
        <v>2341572.5</v>
      </c>
      <c r="H6" s="2">
        <v>2036150</v>
      </c>
      <c r="I6" s="2">
        <v>-2500000</v>
      </c>
      <c r="J6" s="2">
        <v>5000000</v>
      </c>
      <c r="K6" s="2">
        <v>2500000</v>
      </c>
      <c r="L6" s="2">
        <f>K6-M6</f>
        <v>326086.95652173925</v>
      </c>
      <c r="M6" s="2">
        <f>K6*100/115</f>
        <v>2173913.0434782607</v>
      </c>
      <c r="N6" s="2">
        <f>-2500000+300000</f>
        <v>-2200000</v>
      </c>
      <c r="O6" s="2">
        <f>K6+N6</f>
        <v>300000</v>
      </c>
      <c r="P6" s="2">
        <f>O6-Q6</f>
        <v>39130.434782608703</v>
      </c>
      <c r="Q6" s="2">
        <f>O6*100/115</f>
        <v>260869.5652173913</v>
      </c>
      <c r="R6" s="2">
        <v>-300000</v>
      </c>
      <c r="S6" s="2">
        <f>V6-Q6</f>
        <v>-260869.5652173913</v>
      </c>
      <c r="T6" s="2">
        <f>U6-V6</f>
        <v>0</v>
      </c>
      <c r="U6" s="2">
        <f>R6+O6</f>
        <v>0</v>
      </c>
      <c r="V6" s="2">
        <f>U6*100/115</f>
        <v>0</v>
      </c>
      <c r="W6" s="2"/>
      <c r="X6" s="2">
        <f>W6-Y6</f>
        <v>0</v>
      </c>
      <c r="Y6" s="2">
        <f>W6*100/115</f>
        <v>0</v>
      </c>
      <c r="Z6" s="2"/>
      <c r="AA6" s="2">
        <f>Z6-AB6</f>
        <v>0</v>
      </c>
      <c r="AB6" s="2">
        <f>Z6*100/115</f>
        <v>0</v>
      </c>
      <c r="AC6" s="16" t="s">
        <v>38</v>
      </c>
      <c r="AD6" s="16" t="s">
        <v>32</v>
      </c>
      <c r="AE6" s="16" t="s">
        <v>33</v>
      </c>
      <c r="AF6" s="16" t="s">
        <v>63</v>
      </c>
      <c r="AG6" s="16" t="s">
        <v>39</v>
      </c>
      <c r="AH6" s="16" t="s">
        <v>48</v>
      </c>
    </row>
    <row r="7" spans="1:34" hidden="1" x14ac:dyDescent="0.3">
      <c r="A7" s="15" t="s">
        <v>7</v>
      </c>
      <c r="B7" s="16" t="s">
        <v>184</v>
      </c>
      <c r="C7" s="17">
        <v>2608696</v>
      </c>
      <c r="D7" s="2">
        <f t="shared" si="0"/>
        <v>391304.39999999991</v>
      </c>
      <c r="E7" s="2">
        <f t="shared" ref="E7:E10" si="1">C7*115/100</f>
        <v>3000000.4</v>
      </c>
      <c r="F7" s="2">
        <v>181304.4</v>
      </c>
      <c r="G7" s="2">
        <v>1390000.4</v>
      </c>
      <c r="H7" s="2">
        <v>1208696</v>
      </c>
      <c r="I7" s="2">
        <v>-4200000</v>
      </c>
      <c r="J7" s="2">
        <v>5000000</v>
      </c>
      <c r="K7" s="2">
        <v>800000</v>
      </c>
      <c r="L7" s="2">
        <f t="shared" ref="L7:L15" si="2">K7-M7</f>
        <v>104347.82608695654</v>
      </c>
      <c r="M7" s="2">
        <f t="shared" ref="M7:M15" si="3">K7*100/115</f>
        <v>695652.17391304346</v>
      </c>
      <c r="N7" s="2">
        <f>-800000+250000</f>
        <v>-550000</v>
      </c>
      <c r="O7" s="2">
        <f t="shared" ref="O7:O15" si="4">K7+N7</f>
        <v>250000</v>
      </c>
      <c r="P7" s="2">
        <f t="shared" ref="P7:P15" si="5">O7-Q7</f>
        <v>32608.695652173919</v>
      </c>
      <c r="Q7" s="2">
        <f t="shared" ref="Q7:Q15" si="6">O7*100/115</f>
        <v>217391.30434782608</v>
      </c>
      <c r="R7" s="2">
        <v>-250000</v>
      </c>
      <c r="S7" s="2">
        <f t="shared" ref="S7:S15" si="7">V7-Q7</f>
        <v>-217391.30434782608</v>
      </c>
      <c r="T7" s="2">
        <f t="shared" ref="T7:T15" si="8">U7-V7</f>
        <v>0</v>
      </c>
      <c r="U7" s="2">
        <f t="shared" ref="U7:U15" si="9">R7+O7</f>
        <v>0</v>
      </c>
      <c r="V7" s="2">
        <f t="shared" ref="V7:V15" si="10">U7*100/115</f>
        <v>0</v>
      </c>
      <c r="W7" s="2"/>
      <c r="X7" s="2">
        <f t="shared" ref="X7:X15" si="11">W7-Y7</f>
        <v>0</v>
      </c>
      <c r="Y7" s="2">
        <f t="shared" ref="Y7:Y15" si="12">W7*100/115</f>
        <v>0</v>
      </c>
      <c r="Z7" s="2">
        <v>0</v>
      </c>
      <c r="AA7" s="2">
        <f t="shared" ref="AA7:AA15" si="13">Z7-AB7</f>
        <v>0</v>
      </c>
      <c r="AB7" s="2">
        <f t="shared" ref="AB7:AB15" si="14">Z7*100/115</f>
        <v>0</v>
      </c>
      <c r="AC7" s="16" t="s">
        <v>40</v>
      </c>
      <c r="AD7" s="16" t="s">
        <v>17</v>
      </c>
      <c r="AE7" s="16" t="s">
        <v>41</v>
      </c>
      <c r="AF7" s="16" t="s">
        <v>63</v>
      </c>
      <c r="AG7" s="16" t="s">
        <v>39</v>
      </c>
      <c r="AH7" s="16" t="s">
        <v>48</v>
      </c>
    </row>
    <row r="8" spans="1:34" hidden="1" x14ac:dyDescent="0.3">
      <c r="A8" s="15" t="s">
        <v>9</v>
      </c>
      <c r="B8" s="16" t="s">
        <v>54</v>
      </c>
      <c r="C8" s="17">
        <v>260870</v>
      </c>
      <c r="D8" s="2">
        <f t="shared" si="0"/>
        <v>39130.5</v>
      </c>
      <c r="E8" s="2">
        <f t="shared" si="1"/>
        <v>300000.5</v>
      </c>
      <c r="F8" s="2">
        <v>46630.5</v>
      </c>
      <c r="G8" s="2">
        <v>357500.5</v>
      </c>
      <c r="H8" s="2">
        <v>310870</v>
      </c>
      <c r="I8" s="2"/>
      <c r="J8" s="2">
        <v>300000</v>
      </c>
      <c r="K8" s="2">
        <v>300000</v>
      </c>
      <c r="L8" s="2">
        <f t="shared" si="2"/>
        <v>39130.434782608703</v>
      </c>
      <c r="M8" s="2">
        <f t="shared" si="3"/>
        <v>260869.5652173913</v>
      </c>
      <c r="N8" s="2"/>
      <c r="O8" s="2">
        <f t="shared" si="4"/>
        <v>300000</v>
      </c>
      <c r="P8" s="2">
        <f t="shared" si="5"/>
        <v>39130.434782608703</v>
      </c>
      <c r="Q8" s="2">
        <f t="shared" si="6"/>
        <v>260869.5652173913</v>
      </c>
      <c r="R8" s="2"/>
      <c r="S8" s="2">
        <f t="shared" si="7"/>
        <v>0</v>
      </c>
      <c r="T8" s="2">
        <f t="shared" si="8"/>
        <v>39130.434782608703</v>
      </c>
      <c r="U8" s="2">
        <f t="shared" si="9"/>
        <v>300000</v>
      </c>
      <c r="V8" s="2">
        <f t="shared" si="10"/>
        <v>260869.5652173913</v>
      </c>
      <c r="W8" s="2">
        <v>350000</v>
      </c>
      <c r="X8" s="2">
        <f t="shared" si="11"/>
        <v>45652.173913043458</v>
      </c>
      <c r="Y8" s="2">
        <f t="shared" si="12"/>
        <v>304347.82608695654</v>
      </c>
      <c r="Z8" s="2">
        <v>200000</v>
      </c>
      <c r="AA8" s="2">
        <f t="shared" si="13"/>
        <v>26086.956521739135</v>
      </c>
      <c r="AB8" s="2">
        <f t="shared" si="14"/>
        <v>173913.04347826086</v>
      </c>
      <c r="AC8" s="16" t="s">
        <v>30</v>
      </c>
      <c r="AD8" s="16" t="s">
        <v>17</v>
      </c>
      <c r="AE8" s="16" t="s">
        <v>23</v>
      </c>
      <c r="AF8" s="16" t="s">
        <v>63</v>
      </c>
      <c r="AG8" s="16" t="s">
        <v>39</v>
      </c>
      <c r="AH8" s="16" t="s">
        <v>48</v>
      </c>
    </row>
    <row r="9" spans="1:34" hidden="1" x14ac:dyDescent="0.3">
      <c r="A9" s="15" t="s">
        <v>8</v>
      </c>
      <c r="B9" s="16" t="s">
        <v>53</v>
      </c>
      <c r="C9" s="17">
        <v>260870</v>
      </c>
      <c r="D9" s="2">
        <f t="shared" si="0"/>
        <v>39130.5</v>
      </c>
      <c r="E9" s="2">
        <f t="shared" si="1"/>
        <v>300000.5</v>
      </c>
      <c r="F9" s="2">
        <v>39130.5</v>
      </c>
      <c r="G9" s="2">
        <v>300000.5</v>
      </c>
      <c r="H9" s="2">
        <v>260870</v>
      </c>
      <c r="I9" s="2">
        <v>-350000</v>
      </c>
      <c r="J9" s="2">
        <v>1350000</v>
      </c>
      <c r="K9" s="2">
        <v>1000000</v>
      </c>
      <c r="L9" s="2">
        <f t="shared" si="2"/>
        <v>130434.78260869568</v>
      </c>
      <c r="M9" s="2">
        <f t="shared" si="3"/>
        <v>869565.21739130432</v>
      </c>
      <c r="N9" s="2"/>
      <c r="O9" s="2">
        <f t="shared" si="4"/>
        <v>1000000</v>
      </c>
      <c r="P9" s="2">
        <f t="shared" si="5"/>
        <v>130434.78260869568</v>
      </c>
      <c r="Q9" s="2">
        <f t="shared" si="6"/>
        <v>869565.21739130432</v>
      </c>
      <c r="R9" s="2">
        <v>-500000</v>
      </c>
      <c r="S9" s="2">
        <f t="shared" si="7"/>
        <v>-434782.60869565216</v>
      </c>
      <c r="T9" s="2">
        <f t="shared" si="8"/>
        <v>65217.391304347839</v>
      </c>
      <c r="U9" s="2">
        <f t="shared" si="9"/>
        <v>500000</v>
      </c>
      <c r="V9" s="2">
        <f t="shared" si="10"/>
        <v>434782.60869565216</v>
      </c>
      <c r="W9" s="2">
        <v>500000</v>
      </c>
      <c r="X9" s="2">
        <f t="shared" si="11"/>
        <v>65217.391304347839</v>
      </c>
      <c r="Y9" s="2">
        <f t="shared" si="12"/>
        <v>434782.60869565216</v>
      </c>
      <c r="Z9" s="2">
        <v>130000</v>
      </c>
      <c r="AA9" s="2">
        <f t="shared" si="13"/>
        <v>16956.521739130432</v>
      </c>
      <c r="AB9" s="2">
        <f t="shared" si="14"/>
        <v>113043.47826086957</v>
      </c>
      <c r="AC9" s="16" t="s">
        <v>28</v>
      </c>
      <c r="AD9" s="16" t="s">
        <v>17</v>
      </c>
      <c r="AE9" s="16" t="s">
        <v>18</v>
      </c>
      <c r="AF9" s="16" t="s">
        <v>63</v>
      </c>
      <c r="AG9" s="16" t="s">
        <v>39</v>
      </c>
      <c r="AH9" s="16" t="s">
        <v>48</v>
      </c>
    </row>
    <row r="10" spans="1:34" hidden="1" x14ac:dyDescent="0.3">
      <c r="A10" s="15" t="s">
        <v>59</v>
      </c>
      <c r="B10" s="16" t="s">
        <v>67</v>
      </c>
      <c r="C10" s="17">
        <v>1304348</v>
      </c>
      <c r="D10" s="2">
        <f t="shared" si="0"/>
        <v>195652.19999999995</v>
      </c>
      <c r="E10" s="2">
        <f t="shared" si="1"/>
        <v>1500000.2</v>
      </c>
      <c r="F10" s="2">
        <v>45652.2</v>
      </c>
      <c r="G10" s="2">
        <v>350000.2</v>
      </c>
      <c r="H10" s="2">
        <v>304348</v>
      </c>
      <c r="I10" s="2">
        <v>-300000</v>
      </c>
      <c r="J10" s="2">
        <v>500000</v>
      </c>
      <c r="K10" s="2">
        <v>200000</v>
      </c>
      <c r="L10" s="2">
        <f t="shared" si="2"/>
        <v>26086.956521739135</v>
      </c>
      <c r="M10" s="2">
        <f t="shared" si="3"/>
        <v>173913.04347826086</v>
      </c>
      <c r="N10" s="2"/>
      <c r="O10" s="2">
        <f t="shared" si="4"/>
        <v>200000</v>
      </c>
      <c r="P10" s="2">
        <f t="shared" si="5"/>
        <v>26086.956521739135</v>
      </c>
      <c r="Q10" s="2">
        <f t="shared" si="6"/>
        <v>173913.04347826086</v>
      </c>
      <c r="R10" s="2"/>
      <c r="S10" s="2">
        <f t="shared" si="7"/>
        <v>0</v>
      </c>
      <c r="T10" s="2">
        <f t="shared" si="8"/>
        <v>26086.956521739135</v>
      </c>
      <c r="U10" s="2">
        <f t="shared" si="9"/>
        <v>200000</v>
      </c>
      <c r="V10" s="2">
        <f t="shared" si="10"/>
        <v>173913.04347826086</v>
      </c>
      <c r="W10" s="2">
        <v>0</v>
      </c>
      <c r="X10" s="2">
        <f t="shared" si="11"/>
        <v>0</v>
      </c>
      <c r="Y10" s="2">
        <f t="shared" si="12"/>
        <v>0</v>
      </c>
      <c r="Z10" s="2">
        <v>0</v>
      </c>
      <c r="AA10" s="2">
        <f t="shared" si="13"/>
        <v>0</v>
      </c>
      <c r="AB10" s="2">
        <f t="shared" si="14"/>
        <v>0</v>
      </c>
      <c r="AC10" s="16" t="s">
        <v>22</v>
      </c>
      <c r="AD10" s="16" t="s">
        <v>17</v>
      </c>
      <c r="AE10" s="16" t="s">
        <v>25</v>
      </c>
      <c r="AF10" s="16" t="s">
        <v>63</v>
      </c>
      <c r="AG10" s="16" t="s">
        <v>39</v>
      </c>
      <c r="AH10" s="16" t="s">
        <v>48</v>
      </c>
    </row>
    <row r="11" spans="1:34" hidden="1" x14ac:dyDescent="0.3">
      <c r="A11" s="15" t="s">
        <v>6</v>
      </c>
      <c r="B11" s="16" t="s">
        <v>55</v>
      </c>
      <c r="C11" s="17">
        <v>173913</v>
      </c>
      <c r="D11" s="2">
        <f t="shared" si="0"/>
        <v>26087</v>
      </c>
      <c r="E11" s="2">
        <v>200000</v>
      </c>
      <c r="F11" s="2">
        <v>26086.95</v>
      </c>
      <c r="G11" s="2">
        <v>199999.95</v>
      </c>
      <c r="H11" s="2">
        <v>173913</v>
      </c>
      <c r="I11" s="2"/>
      <c r="J11" s="2">
        <v>250000</v>
      </c>
      <c r="K11" s="2">
        <v>250000</v>
      </c>
      <c r="L11" s="2">
        <f t="shared" si="2"/>
        <v>32608.695652173919</v>
      </c>
      <c r="M11" s="2">
        <f t="shared" si="3"/>
        <v>217391.30434782608</v>
      </c>
      <c r="N11" s="2">
        <v>-250000</v>
      </c>
      <c r="O11" s="2">
        <f t="shared" si="4"/>
        <v>0</v>
      </c>
      <c r="P11" s="2">
        <f t="shared" si="5"/>
        <v>0</v>
      </c>
      <c r="Q11" s="2">
        <f t="shared" si="6"/>
        <v>0</v>
      </c>
      <c r="R11" s="2"/>
      <c r="S11" s="2">
        <f t="shared" si="7"/>
        <v>0</v>
      </c>
      <c r="T11" s="2">
        <f t="shared" si="8"/>
        <v>0</v>
      </c>
      <c r="U11" s="2">
        <f t="shared" si="9"/>
        <v>0</v>
      </c>
      <c r="V11" s="2">
        <f t="shared" si="10"/>
        <v>0</v>
      </c>
      <c r="W11" s="2">
        <v>0</v>
      </c>
      <c r="X11" s="2">
        <f t="shared" si="11"/>
        <v>0</v>
      </c>
      <c r="Y11" s="2">
        <f t="shared" si="12"/>
        <v>0</v>
      </c>
      <c r="Z11" s="2">
        <v>0</v>
      </c>
      <c r="AA11" s="2">
        <f t="shared" si="13"/>
        <v>0</v>
      </c>
      <c r="AB11" s="2">
        <f t="shared" si="14"/>
        <v>0</v>
      </c>
      <c r="AC11" s="16" t="s">
        <v>24</v>
      </c>
      <c r="AD11" s="16" t="s">
        <v>17</v>
      </c>
      <c r="AE11" s="16" t="s">
        <v>25</v>
      </c>
      <c r="AF11" s="16" t="s">
        <v>63</v>
      </c>
      <c r="AG11" s="16" t="s">
        <v>39</v>
      </c>
      <c r="AH11" s="16" t="s">
        <v>48</v>
      </c>
    </row>
    <row r="12" spans="1:34" hidden="1" x14ac:dyDescent="0.3">
      <c r="A12" s="15" t="s">
        <v>60</v>
      </c>
      <c r="B12" s="16" t="s">
        <v>68</v>
      </c>
      <c r="C12" s="17">
        <v>869565</v>
      </c>
      <c r="D12" s="2">
        <f t="shared" si="0"/>
        <v>130435</v>
      </c>
      <c r="E12" s="2">
        <v>1000000</v>
      </c>
      <c r="F12" s="2">
        <v>130434.75</v>
      </c>
      <c r="G12" s="2">
        <v>999999.75</v>
      </c>
      <c r="H12" s="2">
        <v>869565</v>
      </c>
      <c r="I12" s="2">
        <v>-300000</v>
      </c>
      <c r="J12" s="2">
        <v>500000</v>
      </c>
      <c r="K12" s="2">
        <v>200000</v>
      </c>
      <c r="L12" s="2">
        <f t="shared" si="2"/>
        <v>26086.956521739135</v>
      </c>
      <c r="M12" s="2">
        <f t="shared" si="3"/>
        <v>173913.04347826086</v>
      </c>
      <c r="N12" s="2"/>
      <c r="O12" s="2">
        <f t="shared" si="4"/>
        <v>200000</v>
      </c>
      <c r="P12" s="2">
        <f t="shared" si="5"/>
        <v>26086.956521739135</v>
      </c>
      <c r="Q12" s="2">
        <f t="shared" si="6"/>
        <v>173913.04347826086</v>
      </c>
      <c r="R12" s="2">
        <v>-200000</v>
      </c>
      <c r="S12" s="2">
        <f t="shared" si="7"/>
        <v>-173913.04347826086</v>
      </c>
      <c r="T12" s="2">
        <f t="shared" si="8"/>
        <v>0</v>
      </c>
      <c r="U12" s="2">
        <f t="shared" si="9"/>
        <v>0</v>
      </c>
      <c r="V12" s="2">
        <f t="shared" si="10"/>
        <v>0</v>
      </c>
      <c r="W12" s="2">
        <v>0</v>
      </c>
      <c r="X12" s="2">
        <f t="shared" si="11"/>
        <v>0</v>
      </c>
      <c r="Y12" s="2">
        <f t="shared" si="12"/>
        <v>0</v>
      </c>
      <c r="Z12" s="2">
        <v>0</v>
      </c>
      <c r="AA12" s="2">
        <f t="shared" si="13"/>
        <v>0</v>
      </c>
      <c r="AB12" s="2">
        <f t="shared" si="14"/>
        <v>0</v>
      </c>
      <c r="AC12" s="16" t="s">
        <v>62</v>
      </c>
      <c r="AD12" s="16" t="s">
        <v>17</v>
      </c>
      <c r="AE12" s="16" t="s">
        <v>34</v>
      </c>
      <c r="AF12" s="16" t="s">
        <v>63</v>
      </c>
      <c r="AG12" s="16" t="s">
        <v>39</v>
      </c>
      <c r="AH12" s="16" t="s">
        <v>48</v>
      </c>
    </row>
    <row r="13" spans="1:34" hidden="1" x14ac:dyDescent="0.3">
      <c r="A13" s="15" t="s">
        <v>143</v>
      </c>
      <c r="B13" s="16" t="s">
        <v>123</v>
      </c>
      <c r="C13" s="20"/>
      <c r="D13" s="21"/>
      <c r="E13" s="21"/>
      <c r="F13" s="21"/>
      <c r="G13" s="21"/>
      <c r="H13" s="21"/>
      <c r="I13" s="21"/>
      <c r="J13" s="21"/>
      <c r="K13" s="21">
        <v>1500000</v>
      </c>
      <c r="L13" s="2">
        <f t="shared" si="2"/>
        <v>195652.17391304346</v>
      </c>
      <c r="M13" s="2">
        <f t="shared" si="3"/>
        <v>1304347.8260869565</v>
      </c>
      <c r="N13" s="21">
        <v>-1500000</v>
      </c>
      <c r="O13" s="2">
        <f t="shared" si="4"/>
        <v>0</v>
      </c>
      <c r="P13" s="2">
        <f t="shared" si="5"/>
        <v>0</v>
      </c>
      <c r="Q13" s="2">
        <f t="shared" si="6"/>
        <v>0</v>
      </c>
      <c r="R13" s="21"/>
      <c r="S13" s="2">
        <f t="shared" si="7"/>
        <v>0</v>
      </c>
      <c r="T13" s="2">
        <f t="shared" si="8"/>
        <v>0</v>
      </c>
      <c r="U13" s="2">
        <f t="shared" si="9"/>
        <v>0</v>
      </c>
      <c r="V13" s="2">
        <f t="shared" si="10"/>
        <v>0</v>
      </c>
      <c r="W13" s="21"/>
      <c r="X13" s="2"/>
      <c r="Y13" s="2"/>
      <c r="Z13" s="21"/>
      <c r="AA13" s="2"/>
      <c r="AB13" s="2"/>
      <c r="AC13" s="19"/>
      <c r="AD13" s="19"/>
      <c r="AE13" s="19"/>
      <c r="AF13" s="19"/>
      <c r="AG13" s="19"/>
      <c r="AH13" s="19"/>
    </row>
    <row r="14" spans="1:34" hidden="1" x14ac:dyDescent="0.3">
      <c r="A14" s="15" t="s">
        <v>150</v>
      </c>
      <c r="B14" s="16" t="s">
        <v>122</v>
      </c>
      <c r="C14" s="20"/>
      <c r="D14" s="21"/>
      <c r="E14" s="21"/>
      <c r="F14" s="21"/>
      <c r="G14" s="21"/>
      <c r="H14" s="21"/>
      <c r="I14" s="21"/>
      <c r="J14" s="21"/>
      <c r="K14" s="21">
        <v>1500000</v>
      </c>
      <c r="L14" s="2">
        <f t="shared" si="2"/>
        <v>195652.17391304346</v>
      </c>
      <c r="M14" s="2">
        <f t="shared" si="3"/>
        <v>1304347.8260869565</v>
      </c>
      <c r="N14" s="21">
        <v>-1500000</v>
      </c>
      <c r="O14" s="2">
        <f t="shared" si="4"/>
        <v>0</v>
      </c>
      <c r="P14" s="2">
        <f t="shared" si="5"/>
        <v>0</v>
      </c>
      <c r="Q14" s="2">
        <f t="shared" si="6"/>
        <v>0</v>
      </c>
      <c r="R14" s="2"/>
      <c r="S14" s="2">
        <f t="shared" si="7"/>
        <v>0</v>
      </c>
      <c r="T14" s="2">
        <f t="shared" si="8"/>
        <v>0</v>
      </c>
      <c r="U14" s="2">
        <f t="shared" si="9"/>
        <v>0</v>
      </c>
      <c r="V14" s="2">
        <f t="shared" si="10"/>
        <v>0</v>
      </c>
      <c r="W14" s="17"/>
      <c r="X14" s="2"/>
      <c r="Y14" s="2"/>
      <c r="Z14" s="21"/>
      <c r="AA14" s="2"/>
      <c r="AB14" s="2"/>
      <c r="AC14" s="19"/>
      <c r="AD14" s="19"/>
      <c r="AE14" s="19"/>
      <c r="AF14" s="19"/>
      <c r="AG14" s="19"/>
      <c r="AH14" s="19"/>
    </row>
    <row r="15" spans="1:34" ht="15" hidden="1" thickBot="1" x14ac:dyDescent="0.35">
      <c r="A15" s="22" t="s">
        <v>149</v>
      </c>
      <c r="B15" s="23" t="s">
        <v>124</v>
      </c>
      <c r="C15" s="3"/>
      <c r="D15" s="3"/>
      <c r="E15" s="3"/>
      <c r="F15" s="3"/>
      <c r="G15" s="3"/>
      <c r="H15" s="3"/>
      <c r="I15" s="3">
        <v>500000</v>
      </c>
      <c r="J15" s="3"/>
      <c r="K15" s="3">
        <v>500000</v>
      </c>
      <c r="L15" s="2">
        <f t="shared" si="2"/>
        <v>65217.391304347839</v>
      </c>
      <c r="M15" s="2">
        <f t="shared" si="3"/>
        <v>434782.60869565216</v>
      </c>
      <c r="N15" s="21"/>
      <c r="O15" s="2">
        <f t="shared" si="4"/>
        <v>500000</v>
      </c>
      <c r="P15" s="2">
        <f t="shared" si="5"/>
        <v>65217.391304347839</v>
      </c>
      <c r="Q15" s="2">
        <f t="shared" si="6"/>
        <v>434782.60869565216</v>
      </c>
      <c r="R15" s="21"/>
      <c r="S15" s="2">
        <f t="shared" si="7"/>
        <v>0</v>
      </c>
      <c r="T15" s="2">
        <f t="shared" si="8"/>
        <v>65217.391304347839</v>
      </c>
      <c r="U15" s="2">
        <f t="shared" si="9"/>
        <v>500000</v>
      </c>
      <c r="V15" s="2">
        <f t="shared" si="10"/>
        <v>434782.60869565216</v>
      </c>
      <c r="W15" s="3"/>
      <c r="X15" s="2">
        <f t="shared" si="11"/>
        <v>0</v>
      </c>
      <c r="Y15" s="2">
        <f t="shared" si="12"/>
        <v>0</v>
      </c>
      <c r="Z15" s="3"/>
      <c r="AA15" s="2">
        <f t="shared" si="13"/>
        <v>0</v>
      </c>
      <c r="AB15" s="2">
        <f t="shared" si="14"/>
        <v>0</v>
      </c>
      <c r="AC15" s="23"/>
      <c r="AD15" s="23"/>
      <c r="AE15" s="23"/>
      <c r="AF15" s="23"/>
      <c r="AG15" s="23"/>
      <c r="AH15" s="23"/>
    </row>
    <row r="16" spans="1:34" s="12" customFormat="1" ht="15" hidden="1" thickBot="1" x14ac:dyDescent="0.35">
      <c r="A16" s="7" t="s">
        <v>175</v>
      </c>
      <c r="B16" s="24"/>
      <c r="C16" s="25">
        <f t="shared" ref="C16:H16" si="15">SUM(C6:C12)</f>
        <v>9826088</v>
      </c>
      <c r="D16" s="25">
        <f t="shared" si="15"/>
        <v>1473913.5999999999</v>
      </c>
      <c r="E16" s="25">
        <f t="shared" si="15"/>
        <v>11300001.6</v>
      </c>
      <c r="F16" s="25">
        <f t="shared" si="15"/>
        <v>774661.79999999993</v>
      </c>
      <c r="G16" s="25">
        <f t="shared" si="15"/>
        <v>5939073.8000000007</v>
      </c>
      <c r="H16" s="25">
        <f t="shared" si="15"/>
        <v>5164412</v>
      </c>
      <c r="I16" s="25">
        <f t="shared" ref="I16:AB16" si="16">SUM(I6:I15)</f>
        <v>-7150000</v>
      </c>
      <c r="J16" s="25">
        <f t="shared" si="16"/>
        <v>12900000</v>
      </c>
      <c r="K16" s="25">
        <f t="shared" si="16"/>
        <v>8750000</v>
      </c>
      <c r="L16" s="25">
        <f t="shared" si="16"/>
        <v>1141304.3478260871</v>
      </c>
      <c r="M16" s="25">
        <f t="shared" si="16"/>
        <v>7608695.6521739122</v>
      </c>
      <c r="N16" s="25">
        <f t="shared" si="16"/>
        <v>-6000000</v>
      </c>
      <c r="O16" s="25">
        <f t="shared" si="16"/>
        <v>2750000</v>
      </c>
      <c r="P16" s="25">
        <f t="shared" si="16"/>
        <v>358695.65217391314</v>
      </c>
      <c r="Q16" s="25">
        <f t="shared" si="16"/>
        <v>2391304.3478260869</v>
      </c>
      <c r="R16" s="25">
        <f t="shared" si="16"/>
        <v>-1250000</v>
      </c>
      <c r="S16" s="25">
        <f t="shared" si="16"/>
        <v>-1086956.5217391304</v>
      </c>
      <c r="T16" s="25">
        <f t="shared" si="16"/>
        <v>195652.17391304352</v>
      </c>
      <c r="U16" s="25">
        <f t="shared" si="16"/>
        <v>1500000</v>
      </c>
      <c r="V16" s="25">
        <f t="shared" si="16"/>
        <v>1304347.8260869565</v>
      </c>
      <c r="W16" s="25">
        <f t="shared" si="16"/>
        <v>850000</v>
      </c>
      <c r="X16" s="25">
        <f t="shared" si="16"/>
        <v>110869.5652173913</v>
      </c>
      <c r="Y16" s="25">
        <f t="shared" si="16"/>
        <v>739130.43478260865</v>
      </c>
      <c r="Z16" s="25">
        <f t="shared" si="16"/>
        <v>330000</v>
      </c>
      <c r="AA16" s="25">
        <f t="shared" si="16"/>
        <v>43043.478260869568</v>
      </c>
      <c r="AB16" s="25">
        <f t="shared" si="16"/>
        <v>286956.52173913043</v>
      </c>
      <c r="AC16" s="24" t="s">
        <v>22</v>
      </c>
      <c r="AD16" s="24"/>
      <c r="AE16" s="24"/>
      <c r="AF16" s="24"/>
      <c r="AG16" s="24"/>
      <c r="AH16" s="24"/>
    </row>
    <row r="17" spans="1:34" s="48" customFormat="1" ht="16.5" hidden="1" customHeight="1" thickBot="1" x14ac:dyDescent="0.35">
      <c r="A17" s="72"/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4"/>
      <c r="AA17" s="52"/>
      <c r="AB17" s="52"/>
      <c r="AC17" s="49"/>
      <c r="AD17" s="49"/>
      <c r="AE17" s="49"/>
      <c r="AF17" s="49"/>
      <c r="AG17" s="49"/>
      <c r="AH17" s="49"/>
    </row>
    <row r="18" spans="1:34" s="48" customFormat="1" ht="15" hidden="1" thickBot="1" x14ac:dyDescent="0.35">
      <c r="A18" s="75"/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6"/>
      <c r="Z18" s="77"/>
      <c r="AA18" s="53"/>
      <c r="AB18" s="53"/>
      <c r="AC18" s="49"/>
      <c r="AD18" s="49"/>
      <c r="AE18" s="49"/>
      <c r="AF18" s="49"/>
      <c r="AG18" s="49"/>
      <c r="AH18" s="49"/>
    </row>
    <row r="19" spans="1:34" s="48" customFormat="1" hidden="1" x14ac:dyDescent="0.3">
      <c r="A19" s="54" t="s">
        <v>46</v>
      </c>
      <c r="B19" s="55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47"/>
      <c r="AD19" s="47"/>
      <c r="AE19" s="47"/>
      <c r="AF19" s="47"/>
      <c r="AG19" s="47"/>
      <c r="AH19" s="47"/>
    </row>
    <row r="20" spans="1:34" hidden="1" x14ac:dyDescent="0.3">
      <c r="A20" s="13" t="s">
        <v>83</v>
      </c>
      <c r="B20" s="14" t="s">
        <v>53</v>
      </c>
      <c r="C20" s="2">
        <v>782608.69565217383</v>
      </c>
      <c r="D20" s="2">
        <f t="shared" ref="D20:D22" si="17">E20-C20</f>
        <v>117391.30434782617</v>
      </c>
      <c r="E20" s="2">
        <v>900000</v>
      </c>
      <c r="F20" s="2">
        <v>132391.30434782608</v>
      </c>
      <c r="G20" s="2">
        <v>1014999.9999999999</v>
      </c>
      <c r="H20" s="2">
        <v>882608.69565217383</v>
      </c>
      <c r="I20" s="2"/>
      <c r="J20" s="2">
        <v>100000</v>
      </c>
      <c r="K20" s="2">
        <v>100000</v>
      </c>
      <c r="L20" s="2">
        <f t="shared" ref="L20:L29" si="18">K20-M20</f>
        <v>13043.478260869568</v>
      </c>
      <c r="M20" s="2">
        <f t="shared" ref="M20:M29" si="19">K20*100/115</f>
        <v>86956.521739130432</v>
      </c>
      <c r="N20" s="2"/>
      <c r="O20" s="2">
        <f t="shared" ref="O20:O29" si="20">K20+N20</f>
        <v>100000</v>
      </c>
      <c r="P20" s="2">
        <f t="shared" ref="P20:P29" si="21">O20-Q20</f>
        <v>13043.478260869568</v>
      </c>
      <c r="Q20" s="2">
        <f t="shared" ref="Q20:Q29" si="22">O20*100/115</f>
        <v>86956.521739130432</v>
      </c>
      <c r="R20" s="2"/>
      <c r="S20" s="2">
        <f t="shared" ref="S20:S29" si="23">V20-Q20</f>
        <v>0</v>
      </c>
      <c r="T20" s="2">
        <f t="shared" ref="T20:T29" si="24">U20-V20</f>
        <v>13043.478260869568</v>
      </c>
      <c r="U20" s="2">
        <f t="shared" ref="U20:U29" si="25">R20+O20</f>
        <v>100000</v>
      </c>
      <c r="V20" s="2">
        <f t="shared" ref="V20:V29" si="26">U20*100/115</f>
        <v>86956.521739130432</v>
      </c>
      <c r="W20" s="2">
        <v>250000</v>
      </c>
      <c r="X20" s="2">
        <f t="shared" ref="X20:X29" si="27">W20-Y20</f>
        <v>32608.695652173919</v>
      </c>
      <c r="Y20" s="2">
        <f t="shared" ref="Y20:Y29" si="28">W20*100/115</f>
        <v>217391.30434782608</v>
      </c>
      <c r="Z20" s="2">
        <v>150000</v>
      </c>
      <c r="AA20" s="2">
        <f t="shared" ref="AA20:AA29" si="29">Z20-AB20</f>
        <v>19565.217391304352</v>
      </c>
      <c r="AB20" s="2">
        <f t="shared" ref="AB20:AB29" si="30">Z20*100/115</f>
        <v>130434.78260869565</v>
      </c>
      <c r="AC20" s="14" t="s">
        <v>28</v>
      </c>
      <c r="AD20" s="14" t="s">
        <v>17</v>
      </c>
      <c r="AE20" s="14" t="s">
        <v>18</v>
      </c>
      <c r="AF20" s="14" t="s">
        <v>63</v>
      </c>
      <c r="AG20" s="14" t="s">
        <v>29</v>
      </c>
      <c r="AH20" s="14" t="s">
        <v>46</v>
      </c>
    </row>
    <row r="21" spans="1:34" hidden="1" x14ac:dyDescent="0.3">
      <c r="A21" s="15" t="s">
        <v>86</v>
      </c>
      <c r="B21" s="16" t="s">
        <v>54</v>
      </c>
      <c r="C21" s="17">
        <v>217391.30434782608</v>
      </c>
      <c r="D21" s="2">
        <f t="shared" si="17"/>
        <v>32608.695652173919</v>
      </c>
      <c r="E21" s="2">
        <v>250000</v>
      </c>
      <c r="F21" s="2">
        <v>47608.695652173905</v>
      </c>
      <c r="G21" s="2">
        <v>364999.99999999994</v>
      </c>
      <c r="H21" s="2">
        <v>317391.30434782605</v>
      </c>
      <c r="I21" s="2">
        <v>-150000</v>
      </c>
      <c r="J21" s="2">
        <v>250000</v>
      </c>
      <c r="K21" s="2">
        <v>100000</v>
      </c>
      <c r="L21" s="2">
        <f t="shared" si="18"/>
        <v>13043.478260869568</v>
      </c>
      <c r="M21" s="2">
        <f t="shared" si="19"/>
        <v>86956.521739130432</v>
      </c>
      <c r="N21" s="2"/>
      <c r="O21" s="2">
        <f t="shared" si="20"/>
        <v>100000</v>
      </c>
      <c r="P21" s="2">
        <f t="shared" si="21"/>
        <v>13043.478260869568</v>
      </c>
      <c r="Q21" s="2">
        <f t="shared" si="22"/>
        <v>86956.521739130432</v>
      </c>
      <c r="R21" s="2"/>
      <c r="S21" s="2">
        <f t="shared" si="23"/>
        <v>0</v>
      </c>
      <c r="T21" s="2">
        <f t="shared" si="24"/>
        <v>13043.478260869568</v>
      </c>
      <c r="U21" s="2">
        <f t="shared" si="25"/>
        <v>100000</v>
      </c>
      <c r="V21" s="2">
        <f t="shared" si="26"/>
        <v>86956.521739130432</v>
      </c>
      <c r="W21" s="2">
        <v>150000</v>
      </c>
      <c r="X21" s="2">
        <f t="shared" si="27"/>
        <v>19565.217391304352</v>
      </c>
      <c r="Y21" s="2">
        <f t="shared" si="28"/>
        <v>130434.78260869565</v>
      </c>
      <c r="Z21" s="2">
        <v>100000</v>
      </c>
      <c r="AA21" s="2">
        <f t="shared" si="29"/>
        <v>13043.478260869568</v>
      </c>
      <c r="AB21" s="2">
        <f t="shared" si="30"/>
        <v>86956.521739130432</v>
      </c>
      <c r="AC21" s="16" t="s">
        <v>30</v>
      </c>
      <c r="AD21" s="16" t="s">
        <v>17</v>
      </c>
      <c r="AE21" s="16" t="s">
        <v>23</v>
      </c>
      <c r="AF21" s="16" t="s">
        <v>63</v>
      </c>
      <c r="AG21" s="16" t="s">
        <v>29</v>
      </c>
      <c r="AH21" s="16" t="s">
        <v>46</v>
      </c>
    </row>
    <row r="22" spans="1:34" hidden="1" x14ac:dyDescent="0.3">
      <c r="A22" s="15" t="s">
        <v>1</v>
      </c>
      <c r="B22" s="16" t="s">
        <v>64</v>
      </c>
      <c r="C22" s="17">
        <v>1739130.4347826086</v>
      </c>
      <c r="D22" s="2">
        <f t="shared" si="17"/>
        <v>260869.56521739135</v>
      </c>
      <c r="E22" s="2">
        <v>2000000</v>
      </c>
      <c r="F22" s="2">
        <v>260889.07350000003</v>
      </c>
      <c r="G22" s="2">
        <v>2000149.5634999999</v>
      </c>
      <c r="H22" s="2">
        <v>1739260.49</v>
      </c>
      <c r="I22" s="2">
        <f>-1000000-1000000-541745</f>
        <v>-2541745</v>
      </c>
      <c r="J22" s="2">
        <v>11000000</v>
      </c>
      <c r="K22" s="2">
        <v>8458255</v>
      </c>
      <c r="L22" s="2">
        <f t="shared" si="18"/>
        <v>1103250.6521739131</v>
      </c>
      <c r="M22" s="2">
        <f t="shared" si="19"/>
        <v>7355004.3478260869</v>
      </c>
      <c r="N22" s="2"/>
      <c r="O22" s="2">
        <f t="shared" si="20"/>
        <v>8458255</v>
      </c>
      <c r="P22" s="2">
        <f t="shared" si="21"/>
        <v>1103250.6521739131</v>
      </c>
      <c r="Q22" s="2">
        <f t="shared" si="22"/>
        <v>7355004.3478260869</v>
      </c>
      <c r="R22" s="2"/>
      <c r="S22" s="2">
        <f t="shared" si="23"/>
        <v>0</v>
      </c>
      <c r="T22" s="2">
        <f t="shared" si="24"/>
        <v>1103250.6521739131</v>
      </c>
      <c r="U22" s="2">
        <f t="shared" si="25"/>
        <v>8458255</v>
      </c>
      <c r="V22" s="2">
        <f t="shared" si="26"/>
        <v>7355004.3478260869</v>
      </c>
      <c r="W22" s="2">
        <v>4000000</v>
      </c>
      <c r="X22" s="2">
        <f t="shared" si="27"/>
        <v>521739.13043478271</v>
      </c>
      <c r="Y22" s="2">
        <f t="shared" si="28"/>
        <v>3478260.8695652173</v>
      </c>
      <c r="Z22" s="2">
        <v>3000000</v>
      </c>
      <c r="AA22" s="2">
        <f t="shared" si="29"/>
        <v>391304.34782608692</v>
      </c>
      <c r="AB22" s="2">
        <f t="shared" si="30"/>
        <v>2608695.6521739131</v>
      </c>
      <c r="AC22" s="16" t="s">
        <v>20</v>
      </c>
      <c r="AD22" s="16" t="s">
        <v>17</v>
      </c>
      <c r="AE22" s="16" t="s">
        <v>21</v>
      </c>
      <c r="AF22" s="16" t="s">
        <v>63</v>
      </c>
      <c r="AG22" s="16" t="s">
        <v>26</v>
      </c>
      <c r="AH22" s="16" t="s">
        <v>46</v>
      </c>
    </row>
    <row r="23" spans="1:34" hidden="1" x14ac:dyDescent="0.3">
      <c r="A23" s="15" t="s">
        <v>158</v>
      </c>
      <c r="B23" s="16" t="s">
        <v>159</v>
      </c>
      <c r="C23" s="17"/>
      <c r="D23" s="17"/>
      <c r="E23" s="17"/>
      <c r="F23" s="17"/>
      <c r="G23" s="17"/>
      <c r="H23" s="17"/>
      <c r="I23" s="17"/>
      <c r="J23" s="17">
        <v>200000</v>
      </c>
      <c r="K23" s="2">
        <v>200000</v>
      </c>
      <c r="L23" s="2">
        <f t="shared" si="18"/>
        <v>26086.956521739135</v>
      </c>
      <c r="M23" s="2">
        <f t="shared" si="19"/>
        <v>173913.04347826086</v>
      </c>
      <c r="N23" s="2"/>
      <c r="O23" s="2">
        <f t="shared" si="20"/>
        <v>200000</v>
      </c>
      <c r="P23" s="2">
        <f t="shared" si="21"/>
        <v>26086.956521739135</v>
      </c>
      <c r="Q23" s="2">
        <f t="shared" si="22"/>
        <v>173913.04347826086</v>
      </c>
      <c r="R23" s="2">
        <v>-200000</v>
      </c>
      <c r="S23" s="2">
        <f t="shared" si="23"/>
        <v>-173913.04347826086</v>
      </c>
      <c r="T23" s="2">
        <f t="shared" si="24"/>
        <v>0</v>
      </c>
      <c r="U23" s="2">
        <f t="shared" si="25"/>
        <v>0</v>
      </c>
      <c r="V23" s="2">
        <f t="shared" si="26"/>
        <v>0</v>
      </c>
      <c r="W23" s="17"/>
      <c r="X23" s="2">
        <f t="shared" si="27"/>
        <v>0</v>
      </c>
      <c r="Y23" s="2">
        <f t="shared" si="28"/>
        <v>0</v>
      </c>
      <c r="Z23" s="17"/>
      <c r="AA23" s="2">
        <f t="shared" si="29"/>
        <v>0</v>
      </c>
      <c r="AB23" s="2">
        <f t="shared" si="30"/>
        <v>0</v>
      </c>
      <c r="AC23" s="16"/>
      <c r="AD23" s="16"/>
      <c r="AE23" s="16"/>
      <c r="AF23" s="16"/>
      <c r="AG23" s="16"/>
      <c r="AH23" s="16"/>
    </row>
    <row r="24" spans="1:34" hidden="1" x14ac:dyDescent="0.3">
      <c r="A24" s="15" t="s">
        <v>151</v>
      </c>
      <c r="B24" s="16" t="s">
        <v>97</v>
      </c>
      <c r="C24" s="17"/>
      <c r="D24" s="17"/>
      <c r="E24" s="17"/>
      <c r="F24" s="17"/>
      <c r="G24" s="17"/>
      <c r="H24" s="17"/>
      <c r="I24" s="17"/>
      <c r="J24" s="17">
        <v>500000</v>
      </c>
      <c r="K24" s="2">
        <v>500000</v>
      </c>
      <c r="L24" s="2">
        <f t="shared" si="18"/>
        <v>65217.391304347839</v>
      </c>
      <c r="M24" s="2">
        <f t="shared" si="19"/>
        <v>434782.60869565216</v>
      </c>
      <c r="N24" s="2"/>
      <c r="O24" s="2">
        <f t="shared" si="20"/>
        <v>500000</v>
      </c>
      <c r="P24" s="2">
        <f t="shared" si="21"/>
        <v>65217.391304347839</v>
      </c>
      <c r="Q24" s="2">
        <f t="shared" si="22"/>
        <v>434782.60869565216</v>
      </c>
      <c r="R24" s="2">
        <v>-500000</v>
      </c>
      <c r="S24" s="2">
        <f t="shared" si="23"/>
        <v>-434782.60869565216</v>
      </c>
      <c r="T24" s="2">
        <f t="shared" si="24"/>
        <v>0</v>
      </c>
      <c r="U24" s="2">
        <f t="shared" si="25"/>
        <v>0</v>
      </c>
      <c r="V24" s="2">
        <f t="shared" si="26"/>
        <v>0</v>
      </c>
      <c r="W24" s="17"/>
      <c r="X24" s="2">
        <f t="shared" si="27"/>
        <v>0</v>
      </c>
      <c r="Y24" s="2">
        <f t="shared" si="28"/>
        <v>0</v>
      </c>
      <c r="Z24" s="17"/>
      <c r="AA24" s="2">
        <f t="shared" si="29"/>
        <v>0</v>
      </c>
      <c r="AB24" s="2">
        <f t="shared" si="30"/>
        <v>0</v>
      </c>
      <c r="AC24" s="16"/>
      <c r="AD24" s="16"/>
      <c r="AE24" s="16"/>
      <c r="AF24" s="16"/>
      <c r="AG24" s="16"/>
      <c r="AH24" s="16"/>
    </row>
    <row r="25" spans="1:34" hidden="1" x14ac:dyDescent="0.3">
      <c r="A25" s="15" t="s">
        <v>144</v>
      </c>
      <c r="B25" s="16" t="s">
        <v>98</v>
      </c>
      <c r="C25" s="17"/>
      <c r="D25" s="17"/>
      <c r="E25" s="17"/>
      <c r="F25" s="17"/>
      <c r="G25" s="17"/>
      <c r="H25" s="17"/>
      <c r="I25" s="17">
        <v>-150000</v>
      </c>
      <c r="J25" s="17">
        <v>300000</v>
      </c>
      <c r="K25" s="2">
        <v>150000</v>
      </c>
      <c r="L25" s="2">
        <f t="shared" si="18"/>
        <v>19565.217391304352</v>
      </c>
      <c r="M25" s="2">
        <f t="shared" si="19"/>
        <v>130434.78260869565</v>
      </c>
      <c r="N25" s="2"/>
      <c r="O25" s="2">
        <f t="shared" si="20"/>
        <v>150000</v>
      </c>
      <c r="P25" s="2">
        <f t="shared" si="21"/>
        <v>19565.217391304352</v>
      </c>
      <c r="Q25" s="2">
        <f t="shared" si="22"/>
        <v>130434.78260869565</v>
      </c>
      <c r="R25" s="2"/>
      <c r="S25" s="2">
        <f t="shared" si="23"/>
        <v>0</v>
      </c>
      <c r="T25" s="2">
        <f t="shared" si="24"/>
        <v>19565.217391304352</v>
      </c>
      <c r="U25" s="2">
        <f t="shared" si="25"/>
        <v>150000</v>
      </c>
      <c r="V25" s="2">
        <f t="shared" si="26"/>
        <v>130434.78260869565</v>
      </c>
      <c r="W25" s="17"/>
      <c r="X25" s="2">
        <f t="shared" si="27"/>
        <v>0</v>
      </c>
      <c r="Y25" s="2">
        <f t="shared" si="28"/>
        <v>0</v>
      </c>
      <c r="Z25" s="17"/>
      <c r="AA25" s="2">
        <f t="shared" si="29"/>
        <v>0</v>
      </c>
      <c r="AB25" s="2">
        <f t="shared" si="30"/>
        <v>0</v>
      </c>
      <c r="AC25" s="16"/>
      <c r="AD25" s="16"/>
      <c r="AE25" s="16"/>
      <c r="AF25" s="16"/>
      <c r="AG25" s="16"/>
      <c r="AH25" s="16"/>
    </row>
    <row r="26" spans="1:34" hidden="1" x14ac:dyDescent="0.3">
      <c r="A26" s="15" t="s">
        <v>145</v>
      </c>
      <c r="B26" s="16" t="s">
        <v>99</v>
      </c>
      <c r="C26" s="17"/>
      <c r="D26" s="17"/>
      <c r="E26" s="17"/>
      <c r="F26" s="17"/>
      <c r="G26" s="17"/>
      <c r="H26" s="17"/>
      <c r="I26" s="17">
        <v>-140000</v>
      </c>
      <c r="J26" s="17">
        <v>150000</v>
      </c>
      <c r="K26" s="2">
        <v>10000</v>
      </c>
      <c r="L26" s="2">
        <f t="shared" si="18"/>
        <v>1304.347826086956</v>
      </c>
      <c r="M26" s="2">
        <f t="shared" si="19"/>
        <v>8695.652173913044</v>
      </c>
      <c r="N26" s="2"/>
      <c r="O26" s="2">
        <f t="shared" si="20"/>
        <v>10000</v>
      </c>
      <c r="P26" s="2">
        <f t="shared" si="21"/>
        <v>1304.347826086956</v>
      </c>
      <c r="Q26" s="2">
        <f t="shared" si="22"/>
        <v>8695.652173913044</v>
      </c>
      <c r="R26" s="2"/>
      <c r="S26" s="2">
        <f t="shared" si="23"/>
        <v>0</v>
      </c>
      <c r="T26" s="2">
        <f t="shared" si="24"/>
        <v>1304.347826086956</v>
      </c>
      <c r="U26" s="2">
        <f t="shared" si="25"/>
        <v>10000</v>
      </c>
      <c r="V26" s="2">
        <f t="shared" si="26"/>
        <v>8695.652173913044</v>
      </c>
      <c r="W26" s="17"/>
      <c r="X26" s="2">
        <f t="shared" si="27"/>
        <v>0</v>
      </c>
      <c r="Y26" s="2">
        <f t="shared" si="28"/>
        <v>0</v>
      </c>
      <c r="Z26" s="17"/>
      <c r="AA26" s="2">
        <f t="shared" si="29"/>
        <v>0</v>
      </c>
      <c r="AB26" s="2">
        <f t="shared" si="30"/>
        <v>0</v>
      </c>
      <c r="AC26" s="16"/>
      <c r="AD26" s="16"/>
      <c r="AE26" s="16"/>
      <c r="AF26" s="16"/>
      <c r="AG26" s="16"/>
      <c r="AH26" s="16"/>
    </row>
    <row r="27" spans="1:34" hidden="1" x14ac:dyDescent="0.3">
      <c r="A27" s="15" t="s">
        <v>146</v>
      </c>
      <c r="B27" s="16" t="s">
        <v>100</v>
      </c>
      <c r="C27" s="17"/>
      <c r="D27" s="17"/>
      <c r="E27" s="17"/>
      <c r="F27" s="17"/>
      <c r="G27" s="17"/>
      <c r="H27" s="17"/>
      <c r="I27" s="17"/>
      <c r="J27" s="17">
        <v>200000</v>
      </c>
      <c r="K27" s="2">
        <v>200000</v>
      </c>
      <c r="L27" s="2">
        <f t="shared" si="18"/>
        <v>26086.956521739135</v>
      </c>
      <c r="M27" s="2">
        <f t="shared" si="19"/>
        <v>173913.04347826086</v>
      </c>
      <c r="N27" s="2"/>
      <c r="O27" s="2">
        <f t="shared" si="20"/>
        <v>200000</v>
      </c>
      <c r="P27" s="2">
        <f t="shared" si="21"/>
        <v>26086.956521739135</v>
      </c>
      <c r="Q27" s="2">
        <f t="shared" si="22"/>
        <v>173913.04347826086</v>
      </c>
      <c r="R27" s="2">
        <v>-200000</v>
      </c>
      <c r="S27" s="2">
        <f t="shared" si="23"/>
        <v>-173913.04347826086</v>
      </c>
      <c r="T27" s="2">
        <f t="shared" si="24"/>
        <v>0</v>
      </c>
      <c r="U27" s="2">
        <f t="shared" si="25"/>
        <v>0</v>
      </c>
      <c r="V27" s="2">
        <f t="shared" si="26"/>
        <v>0</v>
      </c>
      <c r="W27" s="17"/>
      <c r="X27" s="2">
        <f t="shared" si="27"/>
        <v>0</v>
      </c>
      <c r="Y27" s="2">
        <f t="shared" si="28"/>
        <v>0</v>
      </c>
      <c r="Z27" s="17"/>
      <c r="AA27" s="2">
        <f t="shared" si="29"/>
        <v>0</v>
      </c>
      <c r="AB27" s="2">
        <f t="shared" si="30"/>
        <v>0</v>
      </c>
      <c r="AC27" s="16"/>
      <c r="AD27" s="16"/>
      <c r="AE27" s="16"/>
      <c r="AF27" s="16"/>
      <c r="AG27" s="16"/>
      <c r="AH27" s="16"/>
    </row>
    <row r="28" spans="1:34" hidden="1" x14ac:dyDescent="0.3">
      <c r="A28" s="15" t="s">
        <v>148</v>
      </c>
      <c r="B28" s="16" t="s">
        <v>101</v>
      </c>
      <c r="C28" s="17"/>
      <c r="D28" s="17"/>
      <c r="E28" s="17"/>
      <c r="F28" s="17"/>
      <c r="G28" s="17"/>
      <c r="H28" s="17"/>
      <c r="I28" s="17">
        <v>-100000</v>
      </c>
      <c r="J28" s="17">
        <v>100000</v>
      </c>
      <c r="K28" s="2">
        <v>0</v>
      </c>
      <c r="L28" s="2">
        <f t="shared" si="18"/>
        <v>0</v>
      </c>
      <c r="M28" s="2">
        <f t="shared" si="19"/>
        <v>0</v>
      </c>
      <c r="N28" s="2"/>
      <c r="O28" s="2">
        <f t="shared" si="20"/>
        <v>0</v>
      </c>
      <c r="P28" s="2">
        <f t="shared" si="21"/>
        <v>0</v>
      </c>
      <c r="Q28" s="2">
        <f t="shared" si="22"/>
        <v>0</v>
      </c>
      <c r="R28" s="2"/>
      <c r="S28" s="2">
        <f t="shared" si="23"/>
        <v>0</v>
      </c>
      <c r="T28" s="2">
        <f t="shared" si="24"/>
        <v>0</v>
      </c>
      <c r="U28" s="2">
        <f t="shared" si="25"/>
        <v>0</v>
      </c>
      <c r="V28" s="2">
        <f t="shared" si="26"/>
        <v>0</v>
      </c>
      <c r="W28" s="17"/>
      <c r="X28" s="2">
        <f t="shared" si="27"/>
        <v>0</v>
      </c>
      <c r="Y28" s="2">
        <f t="shared" si="28"/>
        <v>0</v>
      </c>
      <c r="Z28" s="17"/>
      <c r="AA28" s="2">
        <f t="shared" si="29"/>
        <v>0</v>
      </c>
      <c r="AB28" s="2">
        <f t="shared" si="30"/>
        <v>0</v>
      </c>
      <c r="AC28" s="16"/>
      <c r="AD28" s="16"/>
      <c r="AE28" s="16"/>
      <c r="AF28" s="16"/>
      <c r="AG28" s="16"/>
      <c r="AH28" s="16"/>
    </row>
    <row r="29" spans="1:34" ht="15" hidden="1" thickBot="1" x14ac:dyDescent="0.35">
      <c r="A29" s="22" t="s">
        <v>147</v>
      </c>
      <c r="B29" s="23" t="s">
        <v>125</v>
      </c>
      <c r="C29" s="3"/>
      <c r="D29" s="3"/>
      <c r="E29" s="3"/>
      <c r="F29" s="3"/>
      <c r="G29" s="3"/>
      <c r="H29" s="3"/>
      <c r="I29" s="3">
        <v>-300000</v>
      </c>
      <c r="J29" s="3">
        <v>500000</v>
      </c>
      <c r="K29" s="2">
        <v>200000</v>
      </c>
      <c r="L29" s="2">
        <f t="shared" si="18"/>
        <v>26086.956521739135</v>
      </c>
      <c r="M29" s="2">
        <f t="shared" si="19"/>
        <v>173913.04347826086</v>
      </c>
      <c r="N29" s="21"/>
      <c r="O29" s="2">
        <f t="shared" si="20"/>
        <v>200000</v>
      </c>
      <c r="P29" s="2">
        <f t="shared" si="21"/>
        <v>26086.956521739135</v>
      </c>
      <c r="Q29" s="2">
        <f t="shared" si="22"/>
        <v>173913.04347826086</v>
      </c>
      <c r="R29" s="21">
        <v>-200000</v>
      </c>
      <c r="S29" s="2">
        <f t="shared" si="23"/>
        <v>-173913.04347826086</v>
      </c>
      <c r="T29" s="2">
        <f t="shared" si="24"/>
        <v>0</v>
      </c>
      <c r="U29" s="2">
        <f t="shared" si="25"/>
        <v>0</v>
      </c>
      <c r="V29" s="2">
        <f t="shared" si="26"/>
        <v>0</v>
      </c>
      <c r="W29" s="3"/>
      <c r="X29" s="2">
        <f t="shared" si="27"/>
        <v>0</v>
      </c>
      <c r="Y29" s="2">
        <f t="shared" si="28"/>
        <v>0</v>
      </c>
      <c r="Z29" s="3"/>
      <c r="AA29" s="2">
        <f t="shared" si="29"/>
        <v>0</v>
      </c>
      <c r="AB29" s="2">
        <f t="shared" si="30"/>
        <v>0</v>
      </c>
      <c r="AC29" s="23"/>
      <c r="AD29" s="23"/>
      <c r="AE29" s="23"/>
      <c r="AF29" s="23"/>
      <c r="AG29" s="23"/>
      <c r="AH29" s="23"/>
    </row>
    <row r="30" spans="1:34" s="12" customFormat="1" ht="15" hidden="1" thickBot="1" x14ac:dyDescent="0.35">
      <c r="A30" s="64" t="s">
        <v>174</v>
      </c>
      <c r="B30" s="65"/>
      <c r="C30" s="25">
        <f t="shared" ref="C30:H30" si="31">SUM(C20:C22)</f>
        <v>2739130.4347826084</v>
      </c>
      <c r="D30" s="25">
        <f t="shared" si="31"/>
        <v>410869.56521739147</v>
      </c>
      <c r="E30" s="25">
        <f t="shared" si="31"/>
        <v>3150000</v>
      </c>
      <c r="F30" s="25">
        <f t="shared" si="31"/>
        <v>440889.07350000006</v>
      </c>
      <c r="G30" s="25">
        <f t="shared" si="31"/>
        <v>3380149.5634999997</v>
      </c>
      <c r="H30" s="25">
        <f t="shared" si="31"/>
        <v>2939260.49</v>
      </c>
      <c r="I30" s="25">
        <f>SUM(I20:I29)</f>
        <v>-3381745</v>
      </c>
      <c r="J30" s="25">
        <f>SUM(J20:J29)</f>
        <v>13300000</v>
      </c>
      <c r="K30" s="25">
        <f>SUM(K20:K29)</f>
        <v>9918255</v>
      </c>
      <c r="L30" s="25">
        <f t="shared" ref="L30:N30" si="32">SUM(L20:L29)</f>
        <v>1293685.4347826093</v>
      </c>
      <c r="M30" s="25">
        <f t="shared" si="32"/>
        <v>8624569.5652173925</v>
      </c>
      <c r="N30" s="25">
        <f t="shared" si="32"/>
        <v>0</v>
      </c>
      <c r="O30" s="25">
        <f>SUM(O20:O29)</f>
        <v>9918255</v>
      </c>
      <c r="P30" s="25">
        <f t="shared" ref="P30:V30" si="33">SUM(P20:P29)</f>
        <v>1293685.4347826093</v>
      </c>
      <c r="Q30" s="25">
        <f t="shared" si="33"/>
        <v>8624569.5652173925</v>
      </c>
      <c r="R30" s="25">
        <f t="shared" si="33"/>
        <v>-1100000</v>
      </c>
      <c r="S30" s="25">
        <f t="shared" si="33"/>
        <v>-956521.73913043481</v>
      </c>
      <c r="T30" s="25">
        <f t="shared" si="33"/>
        <v>1150207.1739130437</v>
      </c>
      <c r="U30" s="25">
        <f t="shared" si="33"/>
        <v>8818255</v>
      </c>
      <c r="V30" s="25">
        <f t="shared" si="33"/>
        <v>7668047.8260869561</v>
      </c>
      <c r="W30" s="25">
        <f>SUM(W20:W22)</f>
        <v>4400000</v>
      </c>
      <c r="X30" s="25">
        <f t="shared" ref="X30:AB30" si="34">SUM(X20:X22)</f>
        <v>573913.04347826098</v>
      </c>
      <c r="Y30" s="25">
        <f t="shared" si="34"/>
        <v>3826086.9565217393</v>
      </c>
      <c r="Z30" s="25">
        <f t="shared" si="34"/>
        <v>3250000</v>
      </c>
      <c r="AA30" s="25">
        <f t="shared" si="34"/>
        <v>423913.04347826086</v>
      </c>
      <c r="AB30" s="25">
        <f t="shared" si="34"/>
        <v>2826086.9565217393</v>
      </c>
      <c r="AC30" s="24"/>
      <c r="AD30" s="24"/>
      <c r="AE30" s="24"/>
      <c r="AF30" s="24"/>
      <c r="AG30" s="24"/>
      <c r="AH30" s="24"/>
    </row>
    <row r="31" spans="1:34" s="12" customFormat="1" ht="15" hidden="1" thickBot="1" x14ac:dyDescent="0.35">
      <c r="A31" s="78"/>
      <c r="B31" s="79"/>
      <c r="C31" s="79"/>
      <c r="D31" s="79"/>
      <c r="E31" s="79"/>
      <c r="F31" s="79"/>
      <c r="G31" s="79"/>
      <c r="H31" s="79"/>
      <c r="I31" s="79"/>
      <c r="J31" s="79"/>
      <c r="K31" s="79"/>
      <c r="L31" s="79"/>
      <c r="M31" s="79"/>
      <c r="N31" s="79"/>
      <c r="O31" s="79"/>
      <c r="P31" s="79"/>
      <c r="Q31" s="79"/>
      <c r="R31" s="79"/>
      <c r="S31" s="79"/>
      <c r="T31" s="79"/>
      <c r="U31" s="79"/>
      <c r="V31" s="79"/>
      <c r="W31" s="79"/>
      <c r="X31" s="79"/>
      <c r="Y31" s="79"/>
      <c r="Z31" s="80"/>
      <c r="AA31" s="59"/>
      <c r="AB31" s="59"/>
      <c r="AC31" s="26"/>
      <c r="AD31" s="26"/>
      <c r="AE31" s="26"/>
      <c r="AF31" s="26"/>
      <c r="AG31" s="26"/>
      <c r="AH31" s="26"/>
    </row>
    <row r="32" spans="1:34" s="12" customFormat="1" ht="15" hidden="1" thickBot="1" x14ac:dyDescent="0.35">
      <c r="A32" s="81"/>
      <c r="B32" s="82"/>
      <c r="C32" s="82"/>
      <c r="D32" s="82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82"/>
      <c r="X32" s="82"/>
      <c r="Y32" s="82"/>
      <c r="Z32" s="83"/>
      <c r="AA32" s="60"/>
      <c r="AB32" s="60"/>
      <c r="AC32" s="26"/>
      <c r="AD32" s="26"/>
      <c r="AE32" s="26"/>
      <c r="AF32" s="26"/>
      <c r="AG32" s="26"/>
      <c r="AH32" s="26"/>
    </row>
    <row r="33" spans="1:34" s="12" customFormat="1" hidden="1" x14ac:dyDescent="0.3">
      <c r="A33" s="61" t="s">
        <v>73</v>
      </c>
      <c r="B33" s="62"/>
      <c r="C33" s="58"/>
      <c r="D33" s="58"/>
      <c r="E33" s="58"/>
      <c r="F33" s="58"/>
      <c r="G33" s="58"/>
      <c r="H33" s="58"/>
      <c r="I33" s="58"/>
      <c r="J33" s="58"/>
      <c r="K33" s="63">
        <f>I33+J33</f>
        <v>0</v>
      </c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58"/>
      <c r="X33" s="58"/>
      <c r="Y33" s="58"/>
      <c r="Z33" s="58"/>
      <c r="AA33" s="58"/>
      <c r="AB33" s="58"/>
      <c r="AC33" s="11"/>
      <c r="AD33" s="11"/>
      <c r="AE33" s="11"/>
      <c r="AF33" s="11"/>
      <c r="AG33" s="11"/>
      <c r="AH33" s="11"/>
    </row>
    <row r="34" spans="1:34" hidden="1" x14ac:dyDescent="0.3">
      <c r="A34" s="13" t="s">
        <v>10</v>
      </c>
      <c r="B34" s="14" t="s">
        <v>54</v>
      </c>
      <c r="C34" s="2">
        <v>86957</v>
      </c>
      <c r="D34" s="2">
        <f t="shared" ref="D34:D36" si="35">E34-C34</f>
        <v>13043.550000000003</v>
      </c>
      <c r="E34" s="2">
        <f t="shared" ref="E34:E35" si="36">C34*115/100</f>
        <v>100000.55</v>
      </c>
      <c r="F34" s="2">
        <v>19043.55</v>
      </c>
      <c r="G34" s="2">
        <v>146000.54999999999</v>
      </c>
      <c r="H34" s="2">
        <v>126957</v>
      </c>
      <c r="I34" s="2">
        <v>-30000</v>
      </c>
      <c r="J34" s="2">
        <v>130000</v>
      </c>
      <c r="K34" s="2">
        <v>100000</v>
      </c>
      <c r="L34" s="2">
        <f t="shared" ref="L34:L37" si="37">K34-M34</f>
        <v>13043.478260869568</v>
      </c>
      <c r="M34" s="2">
        <f t="shared" ref="M34:M37" si="38">K34*100/115</f>
        <v>86956.521739130432</v>
      </c>
      <c r="N34" s="2"/>
      <c r="O34" s="2">
        <f t="shared" ref="O34:O37" si="39">K34+N34</f>
        <v>100000</v>
      </c>
      <c r="P34" s="2">
        <f t="shared" ref="P34:P37" si="40">O34-Q34</f>
        <v>13043.478260869568</v>
      </c>
      <c r="Q34" s="2">
        <f t="shared" ref="Q34:Q37" si="41">O34*100/115</f>
        <v>86956.521739130432</v>
      </c>
      <c r="R34" s="2"/>
      <c r="S34" s="2">
        <f t="shared" ref="S34:S37" si="42">V34-Q34</f>
        <v>0</v>
      </c>
      <c r="T34" s="2">
        <f t="shared" ref="T34:T37" si="43">U34-V34</f>
        <v>13043.478260869568</v>
      </c>
      <c r="U34" s="2">
        <f t="shared" ref="U34:U37" si="44">R34+O34</f>
        <v>100000</v>
      </c>
      <c r="V34" s="2">
        <f t="shared" ref="V34:V37" si="45">U34*100/115</f>
        <v>86956.521739130432</v>
      </c>
      <c r="W34" s="2">
        <v>170000</v>
      </c>
      <c r="X34" s="2">
        <f t="shared" ref="X34:X37" si="46">W34-Y34</f>
        <v>22173.913043478271</v>
      </c>
      <c r="Y34" s="2">
        <f t="shared" ref="Y34:Y37" si="47">W34*100/115</f>
        <v>147826.08695652173</v>
      </c>
      <c r="Z34" s="2">
        <v>230000</v>
      </c>
      <c r="AA34" s="2">
        <f t="shared" ref="AA34:AA37" si="48">Z34-AB34</f>
        <v>30000</v>
      </c>
      <c r="AB34" s="2">
        <f t="shared" ref="AB34:AB37" si="49">Z34*100/115</f>
        <v>200000</v>
      </c>
      <c r="AC34" s="14" t="s">
        <v>30</v>
      </c>
      <c r="AD34" s="14" t="s">
        <v>17</v>
      </c>
      <c r="AE34" s="14" t="s">
        <v>23</v>
      </c>
      <c r="AF34" s="14" t="s">
        <v>63</v>
      </c>
      <c r="AG34" s="14" t="s">
        <v>44</v>
      </c>
      <c r="AH34" s="14" t="s">
        <v>50</v>
      </c>
    </row>
    <row r="35" spans="1:34" hidden="1" x14ac:dyDescent="0.3">
      <c r="A35" s="15" t="s">
        <v>87</v>
      </c>
      <c r="B35" s="16" t="s">
        <v>53</v>
      </c>
      <c r="C35" s="17">
        <v>86957</v>
      </c>
      <c r="D35" s="2">
        <f t="shared" si="35"/>
        <v>13043.550000000003</v>
      </c>
      <c r="E35" s="2">
        <f t="shared" si="36"/>
        <v>100000.55</v>
      </c>
      <c r="F35" s="2">
        <v>25043.55</v>
      </c>
      <c r="G35" s="2">
        <v>192000.55</v>
      </c>
      <c r="H35" s="2">
        <v>166957</v>
      </c>
      <c r="I35" s="2"/>
      <c r="J35" s="2">
        <v>80000</v>
      </c>
      <c r="K35" s="2">
        <v>80000</v>
      </c>
      <c r="L35" s="2">
        <f t="shared" si="37"/>
        <v>10434.782608695648</v>
      </c>
      <c r="M35" s="2">
        <f t="shared" si="38"/>
        <v>69565.217391304352</v>
      </c>
      <c r="N35" s="2"/>
      <c r="O35" s="2">
        <f t="shared" si="39"/>
        <v>80000</v>
      </c>
      <c r="P35" s="2">
        <f t="shared" si="40"/>
        <v>10434.782608695648</v>
      </c>
      <c r="Q35" s="2">
        <f t="shared" si="41"/>
        <v>69565.217391304352</v>
      </c>
      <c r="R35" s="2"/>
      <c r="S35" s="2">
        <f t="shared" si="42"/>
        <v>0</v>
      </c>
      <c r="T35" s="2">
        <f t="shared" si="43"/>
        <v>10434.782608695648</v>
      </c>
      <c r="U35" s="2">
        <f t="shared" si="44"/>
        <v>80000</v>
      </c>
      <c r="V35" s="2">
        <f t="shared" si="45"/>
        <v>69565.217391304352</v>
      </c>
      <c r="W35" s="2">
        <v>180000</v>
      </c>
      <c r="X35" s="2">
        <f t="shared" si="46"/>
        <v>23478.260869565216</v>
      </c>
      <c r="Y35" s="2">
        <f t="shared" si="47"/>
        <v>156521.73913043478</v>
      </c>
      <c r="Z35" s="2">
        <v>210000</v>
      </c>
      <c r="AA35" s="2">
        <f t="shared" si="48"/>
        <v>27391.304347826081</v>
      </c>
      <c r="AB35" s="2">
        <f t="shared" si="49"/>
        <v>182608.69565217392</v>
      </c>
      <c r="AC35" s="16" t="s">
        <v>28</v>
      </c>
      <c r="AD35" s="16" t="s">
        <v>17</v>
      </c>
      <c r="AE35" s="16" t="s">
        <v>18</v>
      </c>
      <c r="AF35" s="16" t="s">
        <v>63</v>
      </c>
      <c r="AG35" s="16" t="s">
        <v>44</v>
      </c>
      <c r="AH35" s="16" t="s">
        <v>50</v>
      </c>
    </row>
    <row r="36" spans="1:34" s="30" customFormat="1" ht="28.8" hidden="1" x14ac:dyDescent="0.3">
      <c r="A36" s="15" t="s">
        <v>11</v>
      </c>
      <c r="B36" s="27" t="s">
        <v>57</v>
      </c>
      <c r="C36" s="28">
        <v>869565</v>
      </c>
      <c r="D36" s="28">
        <f t="shared" si="35"/>
        <v>130435</v>
      </c>
      <c r="E36" s="28">
        <v>1000000</v>
      </c>
      <c r="F36" s="28">
        <v>130434.75</v>
      </c>
      <c r="G36" s="28">
        <v>999999.75</v>
      </c>
      <c r="H36" s="28">
        <v>869565</v>
      </c>
      <c r="I36" s="28"/>
      <c r="J36" s="28">
        <v>1400000</v>
      </c>
      <c r="K36" s="28">
        <v>1400000</v>
      </c>
      <c r="L36" s="29">
        <f t="shared" si="37"/>
        <v>182608.69565217383</v>
      </c>
      <c r="M36" s="29">
        <f t="shared" si="38"/>
        <v>1217391.3043478262</v>
      </c>
      <c r="N36" s="29"/>
      <c r="O36" s="2">
        <f t="shared" si="39"/>
        <v>1400000</v>
      </c>
      <c r="P36" s="2">
        <f t="shared" si="40"/>
        <v>182608.69565217383</v>
      </c>
      <c r="Q36" s="2">
        <f t="shared" si="41"/>
        <v>1217391.3043478262</v>
      </c>
      <c r="R36" s="2"/>
      <c r="S36" s="2">
        <f t="shared" si="42"/>
        <v>0</v>
      </c>
      <c r="T36" s="2">
        <f t="shared" si="43"/>
        <v>182608.69565217383</v>
      </c>
      <c r="U36" s="2">
        <f t="shared" si="44"/>
        <v>1400000</v>
      </c>
      <c r="V36" s="2">
        <f t="shared" si="45"/>
        <v>1217391.3043478262</v>
      </c>
      <c r="W36" s="28">
        <v>0</v>
      </c>
      <c r="X36" s="2">
        <f t="shared" si="46"/>
        <v>0</v>
      </c>
      <c r="Y36" s="2">
        <f t="shared" si="47"/>
        <v>0</v>
      </c>
      <c r="Z36" s="28">
        <v>0</v>
      </c>
      <c r="AA36" s="2">
        <f t="shared" si="48"/>
        <v>0</v>
      </c>
      <c r="AB36" s="2">
        <f t="shared" si="49"/>
        <v>0</v>
      </c>
      <c r="AC36" s="15" t="s">
        <v>22</v>
      </c>
      <c r="AD36" s="15" t="s">
        <v>17</v>
      </c>
      <c r="AE36" s="15" t="s">
        <v>27</v>
      </c>
      <c r="AF36" s="15" t="s">
        <v>63</v>
      </c>
      <c r="AG36" s="15" t="s">
        <v>44</v>
      </c>
      <c r="AH36" s="15" t="s">
        <v>50</v>
      </c>
    </row>
    <row r="37" spans="1:34" s="30" customFormat="1" ht="29.4" hidden="1" thickBot="1" x14ac:dyDescent="0.35">
      <c r="A37" s="15" t="s">
        <v>142</v>
      </c>
      <c r="B37" s="31" t="s">
        <v>120</v>
      </c>
      <c r="C37" s="1"/>
      <c r="D37" s="1"/>
      <c r="E37" s="1"/>
      <c r="F37" s="1"/>
      <c r="G37" s="1"/>
      <c r="H37" s="1"/>
      <c r="I37" s="1">
        <f>-5000000-2000000</f>
        <v>-7000000</v>
      </c>
      <c r="J37" s="1">
        <v>10000000</v>
      </c>
      <c r="K37" s="1">
        <v>3000000</v>
      </c>
      <c r="L37" s="29">
        <f t="shared" si="37"/>
        <v>391304.34782608692</v>
      </c>
      <c r="M37" s="29">
        <f t="shared" si="38"/>
        <v>2608695.6521739131</v>
      </c>
      <c r="N37" s="44">
        <v>-3000000</v>
      </c>
      <c r="O37" s="29">
        <f t="shared" si="39"/>
        <v>0</v>
      </c>
      <c r="P37" s="29">
        <f t="shared" si="40"/>
        <v>0</v>
      </c>
      <c r="Q37" s="29">
        <f t="shared" si="41"/>
        <v>0</v>
      </c>
      <c r="R37" s="44"/>
      <c r="S37" s="2">
        <f t="shared" si="42"/>
        <v>0</v>
      </c>
      <c r="T37" s="2">
        <f t="shared" si="43"/>
        <v>0</v>
      </c>
      <c r="U37" s="2">
        <f t="shared" si="44"/>
        <v>0</v>
      </c>
      <c r="V37" s="2">
        <f t="shared" si="45"/>
        <v>0</v>
      </c>
      <c r="W37" s="1">
        <v>5000000</v>
      </c>
      <c r="X37" s="29">
        <f t="shared" si="46"/>
        <v>652173.9130434785</v>
      </c>
      <c r="Y37" s="29">
        <f t="shared" si="47"/>
        <v>4347826.0869565215</v>
      </c>
      <c r="Z37" s="1">
        <v>2000000</v>
      </c>
      <c r="AA37" s="29">
        <f t="shared" si="48"/>
        <v>260869.56521739135</v>
      </c>
      <c r="AB37" s="29">
        <f t="shared" si="49"/>
        <v>1739130.4347826086</v>
      </c>
      <c r="AC37" s="32"/>
      <c r="AD37" s="32"/>
      <c r="AE37" s="32"/>
      <c r="AF37" s="32"/>
      <c r="AG37" s="32"/>
      <c r="AH37" s="32"/>
    </row>
    <row r="38" spans="1:34" s="12" customFormat="1" ht="15" hidden="1" thickBot="1" x14ac:dyDescent="0.35">
      <c r="A38" s="33" t="s">
        <v>173</v>
      </c>
      <c r="B38" s="24"/>
      <c r="C38" s="25">
        <f>SUM(C34:C36)</f>
        <v>1043479</v>
      </c>
      <c r="D38" s="25">
        <f t="shared" ref="D38:I38" si="50">SUM(D34:D36)</f>
        <v>156522.1</v>
      </c>
      <c r="E38" s="25">
        <f t="shared" si="50"/>
        <v>1200001.1000000001</v>
      </c>
      <c r="F38" s="25">
        <f t="shared" si="50"/>
        <v>174521.85</v>
      </c>
      <c r="G38" s="25">
        <f t="shared" si="50"/>
        <v>1338000.8500000001</v>
      </c>
      <c r="H38" s="25">
        <f t="shared" si="50"/>
        <v>1163479</v>
      </c>
      <c r="I38" s="25">
        <f t="shared" si="50"/>
        <v>-30000</v>
      </c>
      <c r="J38" s="25">
        <f>SUM(J34:J37)</f>
        <v>11610000</v>
      </c>
      <c r="K38" s="25">
        <f>SUM(K34:K37)</f>
        <v>4580000</v>
      </c>
      <c r="L38" s="25">
        <f t="shared" ref="L38:N38" si="51">SUM(L34:L37)</f>
        <v>597391.30434782594</v>
      </c>
      <c r="M38" s="25">
        <f t="shared" si="51"/>
        <v>3982608.6956521738</v>
      </c>
      <c r="N38" s="25">
        <f t="shared" si="51"/>
        <v>-3000000</v>
      </c>
      <c r="O38" s="25">
        <f>SUM(O34:O37)</f>
        <v>1580000</v>
      </c>
      <c r="P38" s="25">
        <f t="shared" ref="P38:V38" si="52">SUM(P34:P37)</f>
        <v>206086.95652173905</v>
      </c>
      <c r="Q38" s="25">
        <f t="shared" si="52"/>
        <v>1373913.043478261</v>
      </c>
      <c r="R38" s="25">
        <f t="shared" si="52"/>
        <v>0</v>
      </c>
      <c r="S38" s="25">
        <f t="shared" si="52"/>
        <v>0</v>
      </c>
      <c r="T38" s="25">
        <f t="shared" si="52"/>
        <v>206086.95652173905</v>
      </c>
      <c r="U38" s="25">
        <f t="shared" si="52"/>
        <v>1580000</v>
      </c>
      <c r="V38" s="25">
        <f t="shared" si="52"/>
        <v>1373913.043478261</v>
      </c>
      <c r="W38" s="25">
        <f t="shared" ref="W38" si="53">SUM(W34:W37)</f>
        <v>5350000</v>
      </c>
      <c r="X38" s="25">
        <f t="shared" ref="X38" si="54">SUM(X34:X37)</f>
        <v>697826.08695652196</v>
      </c>
      <c r="Y38" s="25">
        <f t="shared" ref="Y38" si="55">SUM(Y34:Y37)</f>
        <v>4652173.9130434785</v>
      </c>
      <c r="Z38" s="25">
        <f t="shared" ref="Z38" si="56">SUM(Z34:Z37)</f>
        <v>2440000</v>
      </c>
      <c r="AA38" s="25">
        <f t="shared" ref="AA38" si="57">SUM(AA34:AA37)</f>
        <v>318260.86956521741</v>
      </c>
      <c r="AB38" s="25">
        <f t="shared" ref="AB38" si="58">SUM(AB34:AB37)</f>
        <v>2121739.1304347827</v>
      </c>
      <c r="AC38" s="24"/>
      <c r="AD38" s="24"/>
      <c r="AE38" s="24"/>
      <c r="AF38" s="24"/>
      <c r="AG38" s="24"/>
      <c r="AH38" s="24"/>
    </row>
    <row r="39" spans="1:34" s="12" customFormat="1" ht="15" hidden="1" thickBot="1" x14ac:dyDescent="0.35">
      <c r="A39" s="72"/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3"/>
      <c r="Q39" s="73"/>
      <c r="R39" s="73"/>
      <c r="S39" s="73"/>
      <c r="T39" s="73"/>
      <c r="U39" s="73"/>
      <c r="V39" s="73"/>
      <c r="W39" s="73"/>
      <c r="X39" s="73"/>
      <c r="Y39" s="73"/>
      <c r="Z39" s="74"/>
      <c r="AA39" s="52"/>
      <c r="AB39" s="52"/>
      <c r="AC39" s="26"/>
      <c r="AD39" s="26"/>
      <c r="AE39" s="26"/>
      <c r="AF39" s="26"/>
      <c r="AG39" s="26"/>
      <c r="AH39" s="26"/>
    </row>
    <row r="40" spans="1:34" s="12" customFormat="1" ht="15" hidden="1" thickBot="1" x14ac:dyDescent="0.35">
      <c r="A40" s="75"/>
      <c r="B40" s="76"/>
      <c r="C40" s="76"/>
      <c r="D40" s="76"/>
      <c r="E40" s="76"/>
      <c r="F40" s="76"/>
      <c r="G40" s="76"/>
      <c r="H40" s="76"/>
      <c r="I40" s="76"/>
      <c r="J40" s="76"/>
      <c r="K40" s="76"/>
      <c r="L40" s="76"/>
      <c r="M40" s="76"/>
      <c r="N40" s="76"/>
      <c r="O40" s="76"/>
      <c r="P40" s="76"/>
      <c r="Q40" s="76"/>
      <c r="R40" s="76"/>
      <c r="S40" s="76"/>
      <c r="T40" s="76"/>
      <c r="U40" s="76"/>
      <c r="V40" s="76"/>
      <c r="W40" s="76"/>
      <c r="X40" s="76"/>
      <c r="Y40" s="76"/>
      <c r="Z40" s="77"/>
      <c r="AA40" s="53"/>
      <c r="AB40" s="53"/>
      <c r="AC40" s="26"/>
      <c r="AD40" s="26"/>
      <c r="AE40" s="26"/>
      <c r="AF40" s="26"/>
      <c r="AG40" s="26"/>
      <c r="AH40" s="26"/>
    </row>
    <row r="41" spans="1:34" s="12" customFormat="1" hidden="1" x14ac:dyDescent="0.3">
      <c r="A41" s="61" t="s">
        <v>49</v>
      </c>
      <c r="B41" s="62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11"/>
      <c r="AD41" s="11"/>
      <c r="AE41" s="11"/>
      <c r="AF41" s="11"/>
      <c r="AG41" s="11"/>
      <c r="AH41" s="11"/>
    </row>
    <row r="42" spans="1:34" hidden="1" x14ac:dyDescent="0.3">
      <c r="A42" s="13" t="s">
        <v>88</v>
      </c>
      <c r="B42" s="14" t="s">
        <v>54</v>
      </c>
      <c r="C42" s="2">
        <v>104348</v>
      </c>
      <c r="D42" s="2">
        <f t="shared" ref="D42:D43" si="59">E42-C42</f>
        <v>15652.199999999997</v>
      </c>
      <c r="E42" s="2">
        <f t="shared" ref="E42:E43" si="60">C42*115/100</f>
        <v>120000.2</v>
      </c>
      <c r="F42" s="2">
        <v>32152.2</v>
      </c>
      <c r="G42" s="2">
        <v>246500.2</v>
      </c>
      <c r="H42" s="2">
        <v>214348</v>
      </c>
      <c r="I42" s="2"/>
      <c r="J42" s="2">
        <v>550000</v>
      </c>
      <c r="K42" s="2">
        <v>550000</v>
      </c>
      <c r="L42" s="2">
        <f t="shared" ref="L42:L43" si="61">K42-M42</f>
        <v>71739.130434782594</v>
      </c>
      <c r="M42" s="2">
        <f t="shared" ref="M42:M43" si="62">K42*100/115</f>
        <v>478260.86956521741</v>
      </c>
      <c r="N42" s="2"/>
      <c r="O42" s="2">
        <f t="shared" ref="O42:O43" si="63">K42+N42</f>
        <v>550000</v>
      </c>
      <c r="P42" s="2">
        <f t="shared" ref="P42:P43" si="64">O42-Q42</f>
        <v>71739.130434782594</v>
      </c>
      <c r="Q42" s="2">
        <f t="shared" ref="Q42:Q43" si="65">O42*100/115</f>
        <v>478260.86956521741</v>
      </c>
      <c r="R42" s="2">
        <v>-250000</v>
      </c>
      <c r="S42" s="2">
        <f t="shared" ref="S42:S43" si="66">V42-Q42</f>
        <v>-217391.30434782611</v>
      </c>
      <c r="T42" s="2">
        <f t="shared" ref="T42:T43" si="67">U42-V42</f>
        <v>39130.434782608703</v>
      </c>
      <c r="U42" s="2">
        <f t="shared" ref="U42:U43" si="68">R42+O42</f>
        <v>300000</v>
      </c>
      <c r="V42" s="2">
        <f t="shared" ref="V42:V43" si="69">U42*100/115</f>
        <v>260869.5652173913</v>
      </c>
      <c r="W42" s="2">
        <v>100000</v>
      </c>
      <c r="X42" s="2">
        <f t="shared" ref="X42:X43" si="70">W42-Y42</f>
        <v>13043.478260869568</v>
      </c>
      <c r="Y42" s="2">
        <f t="shared" ref="Y42:Y43" si="71">W42*100/115</f>
        <v>86956.521739130432</v>
      </c>
      <c r="Z42" s="2">
        <v>80000</v>
      </c>
      <c r="AA42" s="2">
        <f t="shared" ref="AA42:AA43" si="72">Z42-AB42</f>
        <v>10434.782608695648</v>
      </c>
      <c r="AB42" s="2">
        <f t="shared" ref="AB42:AB43" si="73">Z42*100/115</f>
        <v>69565.217391304352</v>
      </c>
      <c r="AC42" s="14" t="s">
        <v>30</v>
      </c>
      <c r="AD42" s="14" t="s">
        <v>17</v>
      </c>
      <c r="AE42" s="14" t="s">
        <v>23</v>
      </c>
      <c r="AF42" s="14" t="s">
        <v>63</v>
      </c>
      <c r="AG42" s="14" t="s">
        <v>31</v>
      </c>
      <c r="AH42" s="14" t="s">
        <v>49</v>
      </c>
    </row>
    <row r="43" spans="1:34" ht="15" hidden="1" thickBot="1" x14ac:dyDescent="0.35">
      <c r="A43" s="18" t="s">
        <v>89</v>
      </c>
      <c r="B43" s="19" t="s">
        <v>53</v>
      </c>
      <c r="C43" s="20">
        <v>130435</v>
      </c>
      <c r="D43" s="2">
        <f t="shared" si="59"/>
        <v>19565.25</v>
      </c>
      <c r="E43" s="2">
        <f t="shared" si="60"/>
        <v>150000.25</v>
      </c>
      <c r="F43" s="2">
        <v>19565.25</v>
      </c>
      <c r="G43" s="2">
        <v>150000.25</v>
      </c>
      <c r="H43" s="2">
        <v>130435</v>
      </c>
      <c r="I43" s="21">
        <v>-150000</v>
      </c>
      <c r="J43" s="21">
        <v>850000</v>
      </c>
      <c r="K43" s="2">
        <v>700000</v>
      </c>
      <c r="L43" s="2">
        <f t="shared" si="61"/>
        <v>91304.347826086916</v>
      </c>
      <c r="M43" s="2">
        <f t="shared" si="62"/>
        <v>608695.65217391308</v>
      </c>
      <c r="N43" s="2"/>
      <c r="O43" s="2">
        <f t="shared" si="63"/>
        <v>700000</v>
      </c>
      <c r="P43" s="2">
        <f t="shared" si="64"/>
        <v>91304.347826086916</v>
      </c>
      <c r="Q43" s="2">
        <f t="shared" si="65"/>
        <v>608695.65217391308</v>
      </c>
      <c r="R43" s="2"/>
      <c r="S43" s="2">
        <f t="shared" si="66"/>
        <v>0</v>
      </c>
      <c r="T43" s="2">
        <f t="shared" si="67"/>
        <v>91304.347826086916</v>
      </c>
      <c r="U43" s="2">
        <f t="shared" si="68"/>
        <v>700000</v>
      </c>
      <c r="V43" s="2">
        <f t="shared" si="69"/>
        <v>608695.65217391308</v>
      </c>
      <c r="W43" s="2">
        <v>150000</v>
      </c>
      <c r="X43" s="2">
        <f t="shared" si="70"/>
        <v>19565.217391304352</v>
      </c>
      <c r="Y43" s="2">
        <f t="shared" si="71"/>
        <v>130434.78260869565</v>
      </c>
      <c r="Z43" s="2">
        <v>90000</v>
      </c>
      <c r="AA43" s="2">
        <f t="shared" si="72"/>
        <v>11739.130434782608</v>
      </c>
      <c r="AB43" s="2">
        <f t="shared" si="73"/>
        <v>78260.869565217392</v>
      </c>
      <c r="AC43" s="19" t="s">
        <v>28</v>
      </c>
      <c r="AD43" s="19" t="s">
        <v>17</v>
      </c>
      <c r="AE43" s="19" t="s">
        <v>43</v>
      </c>
      <c r="AF43" s="19" t="s">
        <v>63</v>
      </c>
      <c r="AG43" s="19" t="s">
        <v>31</v>
      </c>
      <c r="AH43" s="19" t="s">
        <v>49</v>
      </c>
    </row>
    <row r="44" spans="1:34" s="12" customFormat="1" ht="15" hidden="1" thickBot="1" x14ac:dyDescent="0.35">
      <c r="A44" s="64" t="s">
        <v>168</v>
      </c>
      <c r="B44" s="65"/>
      <c r="C44" s="25">
        <f>SUM(C42:C43)</f>
        <v>234783</v>
      </c>
      <c r="D44" s="25">
        <f t="shared" ref="D44:AB44" si="74">SUM(D42:D43)</f>
        <v>35217.449999999997</v>
      </c>
      <c r="E44" s="25">
        <f t="shared" si="74"/>
        <v>270000.45</v>
      </c>
      <c r="F44" s="25">
        <f t="shared" si="74"/>
        <v>51717.45</v>
      </c>
      <c r="G44" s="25">
        <f t="shared" si="74"/>
        <v>396500.45</v>
      </c>
      <c r="H44" s="25">
        <f t="shared" si="74"/>
        <v>344783</v>
      </c>
      <c r="I44" s="25">
        <f t="shared" si="74"/>
        <v>-150000</v>
      </c>
      <c r="J44" s="25">
        <f t="shared" si="74"/>
        <v>1400000</v>
      </c>
      <c r="K44" s="25">
        <f t="shared" si="74"/>
        <v>1250000</v>
      </c>
      <c r="L44" s="25">
        <f t="shared" si="74"/>
        <v>163043.47826086951</v>
      </c>
      <c r="M44" s="25">
        <f t="shared" si="74"/>
        <v>1086956.5217391304</v>
      </c>
      <c r="N44" s="25">
        <f t="shared" si="74"/>
        <v>0</v>
      </c>
      <c r="O44" s="25">
        <f>SUM(O42:O43)</f>
        <v>1250000</v>
      </c>
      <c r="P44" s="25">
        <f t="shared" ref="P44:V44" si="75">SUM(P42:P43)</f>
        <v>163043.47826086951</v>
      </c>
      <c r="Q44" s="25">
        <f t="shared" si="75"/>
        <v>1086956.5217391304</v>
      </c>
      <c r="R44" s="25">
        <f t="shared" si="75"/>
        <v>-250000</v>
      </c>
      <c r="S44" s="25">
        <f t="shared" si="75"/>
        <v>-217391.30434782611</v>
      </c>
      <c r="T44" s="25">
        <f t="shared" si="75"/>
        <v>130434.78260869562</v>
      </c>
      <c r="U44" s="25">
        <f t="shared" si="75"/>
        <v>1000000</v>
      </c>
      <c r="V44" s="25">
        <f t="shared" si="75"/>
        <v>869565.21739130444</v>
      </c>
      <c r="W44" s="25">
        <f t="shared" si="74"/>
        <v>250000</v>
      </c>
      <c r="X44" s="25">
        <f t="shared" si="74"/>
        <v>32608.695652173919</v>
      </c>
      <c r="Y44" s="25">
        <f t="shared" si="74"/>
        <v>217391.30434782608</v>
      </c>
      <c r="Z44" s="25">
        <f t="shared" si="74"/>
        <v>170000</v>
      </c>
      <c r="AA44" s="25">
        <f t="shared" si="74"/>
        <v>22173.913043478256</v>
      </c>
      <c r="AB44" s="25">
        <f t="shared" si="74"/>
        <v>147826.08695652173</v>
      </c>
      <c r="AC44" s="24"/>
      <c r="AD44" s="24"/>
      <c r="AE44" s="24"/>
      <c r="AF44" s="24"/>
      <c r="AG44" s="24"/>
      <c r="AH44" s="24"/>
    </row>
    <row r="45" spans="1:34" s="12" customFormat="1" ht="15" hidden="1" thickBot="1" x14ac:dyDescent="0.35">
      <c r="A45" s="78"/>
      <c r="B45" s="79"/>
      <c r="C45" s="79"/>
      <c r="D45" s="79"/>
      <c r="E45" s="79"/>
      <c r="F45" s="79"/>
      <c r="G45" s="79"/>
      <c r="H45" s="79"/>
      <c r="I45" s="79"/>
      <c r="J45" s="79"/>
      <c r="K45" s="79"/>
      <c r="L45" s="79"/>
      <c r="M45" s="79"/>
      <c r="N45" s="79"/>
      <c r="O45" s="79"/>
      <c r="P45" s="79"/>
      <c r="Q45" s="79"/>
      <c r="R45" s="79"/>
      <c r="S45" s="79"/>
      <c r="T45" s="79"/>
      <c r="U45" s="79"/>
      <c r="V45" s="79"/>
      <c r="W45" s="79"/>
      <c r="X45" s="79"/>
      <c r="Y45" s="79"/>
      <c r="Z45" s="80"/>
      <c r="AA45" s="59"/>
      <c r="AB45" s="59"/>
      <c r="AC45" s="26"/>
      <c r="AD45" s="26"/>
      <c r="AE45" s="26"/>
      <c r="AF45" s="26"/>
      <c r="AG45" s="26"/>
      <c r="AH45" s="26"/>
    </row>
    <row r="46" spans="1:34" s="12" customFormat="1" ht="15" hidden="1" thickBot="1" x14ac:dyDescent="0.35">
      <c r="A46" s="81"/>
      <c r="B46" s="82"/>
      <c r="C46" s="82"/>
      <c r="D46" s="82"/>
      <c r="E46" s="82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82"/>
      <c r="R46" s="82"/>
      <c r="S46" s="82"/>
      <c r="T46" s="82"/>
      <c r="U46" s="82"/>
      <c r="V46" s="82"/>
      <c r="W46" s="82"/>
      <c r="X46" s="82"/>
      <c r="Y46" s="82"/>
      <c r="Z46" s="83"/>
      <c r="AA46" s="60"/>
      <c r="AB46" s="60"/>
      <c r="AC46" s="26"/>
      <c r="AD46" s="26"/>
      <c r="AE46" s="26"/>
      <c r="AF46" s="26"/>
      <c r="AG46" s="26"/>
      <c r="AH46" s="26"/>
    </row>
    <row r="47" spans="1:34" s="12" customFormat="1" hidden="1" x14ac:dyDescent="0.3">
      <c r="A47" s="61" t="s">
        <v>74</v>
      </c>
      <c r="B47" s="62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11"/>
      <c r="AD47" s="11"/>
      <c r="AE47" s="11"/>
      <c r="AF47" s="11"/>
      <c r="AG47" s="11"/>
      <c r="AH47" s="11"/>
    </row>
    <row r="48" spans="1:34" hidden="1" x14ac:dyDescent="0.3">
      <c r="A48" s="13" t="s">
        <v>90</v>
      </c>
      <c r="B48" s="14" t="s">
        <v>54</v>
      </c>
      <c r="C48" s="2">
        <v>173913</v>
      </c>
      <c r="D48" s="2">
        <f t="shared" ref="D48:D49" si="76">E48-C48</f>
        <v>26087</v>
      </c>
      <c r="E48" s="2">
        <v>200000</v>
      </c>
      <c r="F48" s="2">
        <v>41086.949999999997</v>
      </c>
      <c r="G48" s="2">
        <v>314999.95</v>
      </c>
      <c r="H48" s="2">
        <v>273913</v>
      </c>
      <c r="I48" s="2"/>
      <c r="J48" s="2">
        <v>200000</v>
      </c>
      <c r="K48" s="2">
        <v>200000</v>
      </c>
      <c r="L48" s="2">
        <f t="shared" ref="L48:L49" si="77">K48-M48</f>
        <v>26086.956521739135</v>
      </c>
      <c r="M48" s="2">
        <f t="shared" ref="M48:M49" si="78">K48*100/115</f>
        <v>173913.04347826086</v>
      </c>
      <c r="N48" s="2"/>
      <c r="O48" s="2">
        <f t="shared" ref="O48:O49" si="79">K48+N48</f>
        <v>200000</v>
      </c>
      <c r="P48" s="2">
        <f t="shared" ref="P48:P49" si="80">O48-Q48</f>
        <v>26086.956521739135</v>
      </c>
      <c r="Q48" s="2">
        <f t="shared" ref="Q48:Q49" si="81">O48*100/115</f>
        <v>173913.04347826086</v>
      </c>
      <c r="R48" s="2"/>
      <c r="S48" s="2">
        <f t="shared" ref="S48:S49" si="82">V48-Q48</f>
        <v>0</v>
      </c>
      <c r="T48" s="2">
        <f t="shared" ref="T48:T49" si="83">U48-V48</f>
        <v>26086.956521739135</v>
      </c>
      <c r="U48" s="2">
        <f t="shared" ref="U48:U49" si="84">R48+O48</f>
        <v>200000</v>
      </c>
      <c r="V48" s="2">
        <f t="shared" ref="V48:V49" si="85">U48*100/115</f>
        <v>173913.04347826086</v>
      </c>
      <c r="W48" s="2">
        <v>130000</v>
      </c>
      <c r="X48" s="2">
        <f t="shared" ref="X48:X49" si="86">W48-Y48</f>
        <v>16956.521739130432</v>
      </c>
      <c r="Y48" s="2">
        <f t="shared" ref="Y48:Y49" si="87">W48*100/115</f>
        <v>113043.47826086957</v>
      </c>
      <c r="Z48" s="2">
        <v>100000</v>
      </c>
      <c r="AA48" s="2">
        <f t="shared" ref="AA48:AA49" si="88">Z48-AB48</f>
        <v>13043.478260869568</v>
      </c>
      <c r="AB48" s="2">
        <f t="shared" ref="AB48:AB49" si="89">Z48*100/115</f>
        <v>86956.521739130432</v>
      </c>
      <c r="AC48" s="14" t="s">
        <v>30</v>
      </c>
      <c r="AD48" s="14" t="s">
        <v>17</v>
      </c>
      <c r="AE48" s="14" t="s">
        <v>23</v>
      </c>
      <c r="AF48" s="14" t="s">
        <v>63</v>
      </c>
      <c r="AG48" s="14" t="s">
        <v>42</v>
      </c>
      <c r="AH48" s="14" t="s">
        <v>51</v>
      </c>
    </row>
    <row r="49" spans="1:34" ht="15" hidden="1" thickBot="1" x14ac:dyDescent="0.35">
      <c r="A49" s="18" t="s">
        <v>91</v>
      </c>
      <c r="B49" s="19" t="s">
        <v>53</v>
      </c>
      <c r="C49" s="20">
        <v>147826</v>
      </c>
      <c r="D49" s="2">
        <f t="shared" si="76"/>
        <v>52174</v>
      </c>
      <c r="E49" s="2">
        <v>200000</v>
      </c>
      <c r="F49" s="2">
        <v>82173.899999999994</v>
      </c>
      <c r="G49" s="2">
        <v>629999.9</v>
      </c>
      <c r="H49" s="2">
        <v>547826</v>
      </c>
      <c r="I49" s="21"/>
      <c r="J49" s="21">
        <v>300000</v>
      </c>
      <c r="K49" s="2">
        <v>300000</v>
      </c>
      <c r="L49" s="2">
        <f t="shared" si="77"/>
        <v>39130.434782608703</v>
      </c>
      <c r="M49" s="2">
        <f t="shared" si="78"/>
        <v>260869.5652173913</v>
      </c>
      <c r="N49" s="2"/>
      <c r="O49" s="2">
        <f t="shared" si="79"/>
        <v>300000</v>
      </c>
      <c r="P49" s="2">
        <f t="shared" si="80"/>
        <v>39130.434782608703</v>
      </c>
      <c r="Q49" s="2">
        <f t="shared" si="81"/>
        <v>260869.5652173913</v>
      </c>
      <c r="R49" s="2">
        <v>-100000</v>
      </c>
      <c r="S49" s="2">
        <f t="shared" si="82"/>
        <v>-86956.521739130432</v>
      </c>
      <c r="T49" s="2">
        <f t="shared" si="83"/>
        <v>26086.956521739135</v>
      </c>
      <c r="U49" s="2">
        <f t="shared" si="84"/>
        <v>200000</v>
      </c>
      <c r="V49" s="2">
        <f t="shared" si="85"/>
        <v>173913.04347826086</v>
      </c>
      <c r="W49" s="2">
        <v>650000</v>
      </c>
      <c r="X49" s="2">
        <f t="shared" si="86"/>
        <v>84782.608695652219</v>
      </c>
      <c r="Y49" s="2">
        <f t="shared" si="87"/>
        <v>565217.39130434778</v>
      </c>
      <c r="Z49" s="2">
        <v>150000</v>
      </c>
      <c r="AA49" s="2">
        <f t="shared" si="88"/>
        <v>19565.217391304352</v>
      </c>
      <c r="AB49" s="2">
        <f t="shared" si="89"/>
        <v>130434.78260869565</v>
      </c>
      <c r="AC49" s="19" t="s">
        <v>28</v>
      </c>
      <c r="AD49" s="19" t="s">
        <v>17</v>
      </c>
      <c r="AE49" s="19" t="s">
        <v>18</v>
      </c>
      <c r="AF49" s="19" t="s">
        <v>63</v>
      </c>
      <c r="AG49" s="19" t="s">
        <v>42</v>
      </c>
      <c r="AH49" s="19" t="s">
        <v>51</v>
      </c>
    </row>
    <row r="50" spans="1:34" s="12" customFormat="1" ht="15" hidden="1" thickBot="1" x14ac:dyDescent="0.35">
      <c r="A50" s="64" t="s">
        <v>169</v>
      </c>
      <c r="B50" s="65"/>
      <c r="C50" s="25">
        <f>SUM(C48:C49)</f>
        <v>321739</v>
      </c>
      <c r="D50" s="25">
        <f t="shared" ref="D50:AB50" si="90">SUM(D48:D49)</f>
        <v>78261</v>
      </c>
      <c r="E50" s="25">
        <f t="shared" si="90"/>
        <v>400000</v>
      </c>
      <c r="F50" s="25">
        <f t="shared" si="90"/>
        <v>123260.84999999999</v>
      </c>
      <c r="G50" s="25">
        <f t="shared" si="90"/>
        <v>944999.85000000009</v>
      </c>
      <c r="H50" s="25">
        <f t="shared" si="90"/>
        <v>821739</v>
      </c>
      <c r="I50" s="25">
        <f t="shared" si="90"/>
        <v>0</v>
      </c>
      <c r="J50" s="25">
        <f t="shared" si="90"/>
        <v>500000</v>
      </c>
      <c r="K50" s="25">
        <f t="shared" si="90"/>
        <v>500000</v>
      </c>
      <c r="L50" s="25">
        <f t="shared" si="90"/>
        <v>65217.391304347839</v>
      </c>
      <c r="M50" s="25">
        <f t="shared" si="90"/>
        <v>434782.60869565216</v>
      </c>
      <c r="N50" s="25">
        <f t="shared" si="90"/>
        <v>0</v>
      </c>
      <c r="O50" s="25">
        <f>SUM(O48:O49)</f>
        <v>500000</v>
      </c>
      <c r="P50" s="25">
        <f t="shared" ref="P50:V50" si="91">SUM(P48:P49)</f>
        <v>65217.391304347839</v>
      </c>
      <c r="Q50" s="25">
        <f t="shared" si="91"/>
        <v>434782.60869565216</v>
      </c>
      <c r="R50" s="25">
        <f t="shared" si="91"/>
        <v>-100000</v>
      </c>
      <c r="S50" s="25">
        <f t="shared" si="91"/>
        <v>-86956.521739130432</v>
      </c>
      <c r="T50" s="25">
        <f t="shared" si="91"/>
        <v>52173.913043478271</v>
      </c>
      <c r="U50" s="25">
        <f t="shared" si="91"/>
        <v>400000</v>
      </c>
      <c r="V50" s="25">
        <f t="shared" si="91"/>
        <v>347826.08695652173</v>
      </c>
      <c r="W50" s="25">
        <f t="shared" si="90"/>
        <v>780000</v>
      </c>
      <c r="X50" s="25">
        <f t="shared" si="90"/>
        <v>101739.13043478265</v>
      </c>
      <c r="Y50" s="25">
        <f t="shared" si="90"/>
        <v>678260.86956521729</v>
      </c>
      <c r="Z50" s="25">
        <f t="shared" si="90"/>
        <v>250000</v>
      </c>
      <c r="AA50" s="25">
        <f t="shared" si="90"/>
        <v>32608.695652173919</v>
      </c>
      <c r="AB50" s="25">
        <f t="shared" si="90"/>
        <v>217391.30434782608</v>
      </c>
      <c r="AC50" s="24"/>
      <c r="AD50" s="24"/>
      <c r="AE50" s="24"/>
      <c r="AF50" s="24"/>
      <c r="AG50" s="24"/>
      <c r="AH50" s="24"/>
    </row>
    <row r="51" spans="1:34" s="12" customFormat="1" ht="15" hidden="1" thickBot="1" x14ac:dyDescent="0.35">
      <c r="A51" s="34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51"/>
      <c r="AA51" s="51"/>
      <c r="AB51" s="51"/>
      <c r="AC51" s="26"/>
      <c r="AD51" s="26"/>
      <c r="AE51" s="26"/>
      <c r="AF51" s="26"/>
      <c r="AG51" s="26"/>
      <c r="AH51" s="26"/>
    </row>
    <row r="52" spans="1:34" s="12" customFormat="1" ht="15" hidden="1" thickBot="1" x14ac:dyDescent="0.35">
      <c r="A52" s="11" t="s">
        <v>95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26"/>
      <c r="AB52" s="26"/>
      <c r="AC52" s="26"/>
      <c r="AD52" s="26"/>
      <c r="AE52" s="26"/>
      <c r="AF52" s="26"/>
      <c r="AG52" s="26"/>
      <c r="AH52" s="26"/>
    </row>
    <row r="53" spans="1:34" s="12" customFormat="1" ht="15" hidden="1" thickBot="1" x14ac:dyDescent="0.35">
      <c r="A53" s="16" t="s">
        <v>93</v>
      </c>
      <c r="B53" s="16" t="s">
        <v>94</v>
      </c>
      <c r="C53" s="36">
        <v>0</v>
      </c>
      <c r="D53" s="36">
        <v>0</v>
      </c>
      <c r="E53" s="36">
        <v>0</v>
      </c>
      <c r="F53" s="36"/>
      <c r="G53" s="36"/>
      <c r="H53" s="36"/>
      <c r="I53" s="36">
        <v>750000</v>
      </c>
      <c r="J53" s="37">
        <v>2500000</v>
      </c>
      <c r="K53" s="2">
        <v>3250000</v>
      </c>
      <c r="L53" s="2"/>
      <c r="M53" s="2">
        <v>3250000</v>
      </c>
      <c r="N53" s="2">
        <v>487500</v>
      </c>
      <c r="O53" s="2">
        <f t="shared" ref="O53" si="92">K53+N53</f>
        <v>3737500</v>
      </c>
      <c r="P53" s="2"/>
      <c r="Q53" s="2">
        <f t="shared" ref="Q53" si="93">O53*100/115</f>
        <v>3250000</v>
      </c>
      <c r="R53" s="2"/>
      <c r="S53" s="2">
        <f t="shared" ref="S53" si="94">V53-Q53</f>
        <v>0</v>
      </c>
      <c r="T53" s="2"/>
      <c r="U53" s="2">
        <f t="shared" ref="U53" si="95">R53+O53</f>
        <v>3737500</v>
      </c>
      <c r="V53" s="2">
        <f t="shared" ref="V53" si="96">U53*100/115</f>
        <v>3250000</v>
      </c>
      <c r="W53" s="36"/>
      <c r="X53" s="36"/>
      <c r="Y53" s="36"/>
      <c r="Z53" s="36">
        <v>3250000</v>
      </c>
      <c r="AA53" s="2">
        <f t="shared" ref="AA53" si="97">Z53-AB53</f>
        <v>0</v>
      </c>
      <c r="AB53" s="36">
        <v>3250000</v>
      </c>
      <c r="AC53" s="26"/>
      <c r="AD53" s="26"/>
      <c r="AE53" s="26"/>
      <c r="AF53" s="26"/>
      <c r="AG53" s="26"/>
      <c r="AH53" s="26"/>
    </row>
    <row r="54" spans="1:34" s="12" customFormat="1" ht="15" hidden="1" thickBot="1" x14ac:dyDescent="0.35">
      <c r="A54" s="64" t="s">
        <v>170</v>
      </c>
      <c r="B54" s="65"/>
      <c r="C54" s="38">
        <f>SUM(C53)</f>
        <v>0</v>
      </c>
      <c r="D54" s="38">
        <f t="shared" ref="D54:AB54" si="98">SUM(D53)</f>
        <v>0</v>
      </c>
      <c r="E54" s="38">
        <f t="shared" si="98"/>
        <v>0</v>
      </c>
      <c r="F54" s="38">
        <f t="shared" si="98"/>
        <v>0</v>
      </c>
      <c r="G54" s="38">
        <f t="shared" si="98"/>
        <v>0</v>
      </c>
      <c r="H54" s="38">
        <f t="shared" si="98"/>
        <v>0</v>
      </c>
      <c r="I54" s="38">
        <f t="shared" si="98"/>
        <v>750000</v>
      </c>
      <c r="J54" s="38">
        <f t="shared" si="98"/>
        <v>2500000</v>
      </c>
      <c r="K54" s="38">
        <f t="shared" si="98"/>
        <v>3250000</v>
      </c>
      <c r="L54" s="38">
        <f t="shared" si="98"/>
        <v>0</v>
      </c>
      <c r="M54" s="38">
        <f t="shared" si="98"/>
        <v>3250000</v>
      </c>
      <c r="N54" s="38">
        <f t="shared" si="98"/>
        <v>487500</v>
      </c>
      <c r="O54" s="39">
        <f>SUM(O53)</f>
        <v>3737500</v>
      </c>
      <c r="P54" s="39">
        <f t="shared" ref="P54:W54" si="99">SUM(P53)</f>
        <v>0</v>
      </c>
      <c r="Q54" s="39">
        <f t="shared" si="99"/>
        <v>3250000</v>
      </c>
      <c r="R54" s="39">
        <f t="shared" si="99"/>
        <v>0</v>
      </c>
      <c r="S54" s="39">
        <f t="shared" si="99"/>
        <v>0</v>
      </c>
      <c r="T54" s="39">
        <f t="shared" si="99"/>
        <v>0</v>
      </c>
      <c r="U54" s="39">
        <f t="shared" si="99"/>
        <v>3737500</v>
      </c>
      <c r="V54" s="39">
        <f t="shared" si="99"/>
        <v>3250000</v>
      </c>
      <c r="W54" s="39">
        <f t="shared" si="99"/>
        <v>0</v>
      </c>
      <c r="X54" s="38">
        <f t="shared" si="98"/>
        <v>0</v>
      </c>
      <c r="Y54" s="38">
        <f t="shared" si="98"/>
        <v>0</v>
      </c>
      <c r="Z54" s="38">
        <f t="shared" si="98"/>
        <v>3250000</v>
      </c>
      <c r="AA54" s="38">
        <f t="shared" si="98"/>
        <v>0</v>
      </c>
      <c r="AB54" s="38">
        <f t="shared" si="98"/>
        <v>3250000</v>
      </c>
      <c r="AC54" s="26"/>
      <c r="AD54" s="26"/>
      <c r="AE54" s="26"/>
      <c r="AF54" s="26"/>
      <c r="AG54" s="26"/>
      <c r="AH54" s="26"/>
    </row>
    <row r="55" spans="1:34" s="12" customFormat="1" ht="15" hidden="1" thickBot="1" x14ac:dyDescent="0.35">
      <c r="A55" s="78"/>
      <c r="B55" s="79"/>
      <c r="C55" s="79"/>
      <c r="D55" s="79"/>
      <c r="E55" s="79"/>
      <c r="F55" s="79"/>
      <c r="G55" s="79"/>
      <c r="H55" s="79"/>
      <c r="I55" s="79"/>
      <c r="J55" s="79"/>
      <c r="K55" s="79"/>
      <c r="L55" s="79"/>
      <c r="M55" s="79"/>
      <c r="N55" s="79"/>
      <c r="O55" s="79"/>
      <c r="P55" s="79"/>
      <c r="Q55" s="79"/>
      <c r="R55" s="79"/>
      <c r="S55" s="79"/>
      <c r="T55" s="79"/>
      <c r="U55" s="79"/>
      <c r="V55" s="79"/>
      <c r="W55" s="79"/>
      <c r="X55" s="79"/>
      <c r="Y55" s="79"/>
      <c r="Z55" s="80"/>
      <c r="AA55" s="59"/>
      <c r="AB55" s="59"/>
      <c r="AC55" s="26"/>
      <c r="AD55" s="26"/>
      <c r="AE55" s="26"/>
      <c r="AF55" s="26"/>
      <c r="AG55" s="26"/>
      <c r="AH55" s="26"/>
    </row>
    <row r="56" spans="1:34" s="12" customFormat="1" ht="15" hidden="1" thickBot="1" x14ac:dyDescent="0.35">
      <c r="A56" s="81"/>
      <c r="B56" s="82"/>
      <c r="C56" s="82"/>
      <c r="D56" s="82"/>
      <c r="E56" s="82"/>
      <c r="F56" s="82"/>
      <c r="G56" s="82"/>
      <c r="H56" s="82"/>
      <c r="I56" s="82"/>
      <c r="J56" s="82"/>
      <c r="K56" s="82"/>
      <c r="L56" s="82"/>
      <c r="M56" s="82"/>
      <c r="N56" s="82"/>
      <c r="O56" s="82"/>
      <c r="P56" s="82"/>
      <c r="Q56" s="82"/>
      <c r="R56" s="82"/>
      <c r="S56" s="82"/>
      <c r="T56" s="82"/>
      <c r="U56" s="82"/>
      <c r="V56" s="82"/>
      <c r="W56" s="82"/>
      <c r="X56" s="82"/>
      <c r="Y56" s="82"/>
      <c r="Z56" s="83"/>
      <c r="AA56" s="60"/>
      <c r="AB56" s="60"/>
      <c r="AC56" s="26"/>
      <c r="AD56" s="26"/>
      <c r="AE56" s="26"/>
      <c r="AF56" s="26"/>
      <c r="AG56" s="26"/>
      <c r="AH56" s="26"/>
    </row>
    <row r="57" spans="1:34" s="12" customFormat="1" hidden="1" x14ac:dyDescent="0.3">
      <c r="A57" s="61" t="s">
        <v>75</v>
      </c>
      <c r="B57" s="62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11"/>
      <c r="AD57" s="11"/>
      <c r="AE57" s="11"/>
      <c r="AF57" s="11"/>
      <c r="AG57" s="11"/>
      <c r="AH57" s="11"/>
    </row>
    <row r="58" spans="1:34" hidden="1" x14ac:dyDescent="0.3">
      <c r="A58" s="15" t="s">
        <v>4</v>
      </c>
      <c r="B58" s="16" t="s">
        <v>54</v>
      </c>
      <c r="C58" s="17">
        <v>173913</v>
      </c>
      <c r="D58" s="2">
        <f t="shared" ref="D58:D61" si="100">E58-C58</f>
        <v>26087</v>
      </c>
      <c r="E58" s="2">
        <v>200000</v>
      </c>
      <c r="F58" s="2">
        <v>35086.949999999997</v>
      </c>
      <c r="G58" s="2">
        <v>268999.95</v>
      </c>
      <c r="H58" s="2">
        <v>233913</v>
      </c>
      <c r="I58" s="2"/>
      <c r="J58" s="2">
        <v>230000</v>
      </c>
      <c r="K58" s="2">
        <v>230000</v>
      </c>
      <c r="L58" s="2">
        <f t="shared" ref="L58:L90" si="101">K58-M58</f>
        <v>30000</v>
      </c>
      <c r="M58" s="2">
        <f t="shared" ref="M58:M90" si="102">K58*100/115</f>
        <v>200000</v>
      </c>
      <c r="N58" s="2"/>
      <c r="O58" s="2">
        <f t="shared" ref="O58:O90" si="103">K58+N58</f>
        <v>230000</v>
      </c>
      <c r="P58" s="2">
        <f t="shared" ref="P58:P90" si="104">O58-Q58</f>
        <v>30000</v>
      </c>
      <c r="Q58" s="2">
        <f t="shared" ref="Q58:Q90" si="105">O58*100/115</f>
        <v>200000</v>
      </c>
      <c r="R58" s="2"/>
      <c r="S58" s="2">
        <f t="shared" ref="S58:S90" si="106">V58-Q58</f>
        <v>0</v>
      </c>
      <c r="T58" s="2">
        <f t="shared" ref="T58:T90" si="107">U58-V58</f>
        <v>30000</v>
      </c>
      <c r="U58" s="2">
        <f t="shared" ref="U58:U90" si="108">R58+O58</f>
        <v>230000</v>
      </c>
      <c r="V58" s="2">
        <f t="shared" ref="V58:V90" si="109">U58*100/115</f>
        <v>200000</v>
      </c>
      <c r="W58" s="2">
        <v>200000</v>
      </c>
      <c r="X58" s="2">
        <f t="shared" ref="X58:X90" si="110">W58-Y58</f>
        <v>26086.956521739135</v>
      </c>
      <c r="Y58" s="2">
        <f t="shared" ref="Y58:Y90" si="111">W58*100/115</f>
        <v>173913.04347826086</v>
      </c>
      <c r="Z58" s="2">
        <v>140000</v>
      </c>
      <c r="AA58" s="2">
        <f t="shared" ref="AA58:AA90" si="112">Z58-AB58</f>
        <v>18260.869565217392</v>
      </c>
      <c r="AB58" s="2">
        <f t="shared" ref="AB58:AB90" si="113">Z58*100/115</f>
        <v>121739.13043478261</v>
      </c>
      <c r="AC58" s="16" t="s">
        <v>30</v>
      </c>
      <c r="AD58" s="16" t="s">
        <v>17</v>
      </c>
      <c r="AE58" s="16" t="s">
        <v>23</v>
      </c>
      <c r="AF58" s="16" t="s">
        <v>63</v>
      </c>
      <c r="AG58" s="16" t="s">
        <v>36</v>
      </c>
      <c r="AH58" s="16" t="s">
        <v>47</v>
      </c>
    </row>
    <row r="59" spans="1:34" hidden="1" x14ac:dyDescent="0.3">
      <c r="A59" s="15" t="s">
        <v>2</v>
      </c>
      <c r="B59" s="16" t="s">
        <v>53</v>
      </c>
      <c r="C59" s="17">
        <v>260870</v>
      </c>
      <c r="D59" s="2">
        <f t="shared" si="100"/>
        <v>39130.5</v>
      </c>
      <c r="E59" s="2">
        <f>C59*115/100</f>
        <v>300000.5</v>
      </c>
      <c r="F59" s="2">
        <v>22141.4025</v>
      </c>
      <c r="G59" s="2">
        <v>169750.7525</v>
      </c>
      <c r="H59" s="2">
        <v>147609.35</v>
      </c>
      <c r="I59" s="2"/>
      <c r="J59" s="2">
        <v>250000</v>
      </c>
      <c r="K59" s="2">
        <v>250000</v>
      </c>
      <c r="L59" s="2">
        <f t="shared" si="101"/>
        <v>32608.695652173919</v>
      </c>
      <c r="M59" s="2">
        <f t="shared" si="102"/>
        <v>217391.30434782608</v>
      </c>
      <c r="N59" s="2"/>
      <c r="O59" s="2">
        <f t="shared" si="103"/>
        <v>250000</v>
      </c>
      <c r="P59" s="2">
        <f t="shared" si="104"/>
        <v>32608.695652173919</v>
      </c>
      <c r="Q59" s="2">
        <f t="shared" si="105"/>
        <v>217391.30434782608</v>
      </c>
      <c r="R59" s="2"/>
      <c r="S59" s="2">
        <f t="shared" si="106"/>
        <v>0</v>
      </c>
      <c r="T59" s="2">
        <f t="shared" si="107"/>
        <v>32608.695652173919</v>
      </c>
      <c r="U59" s="2">
        <f t="shared" si="108"/>
        <v>250000</v>
      </c>
      <c r="V59" s="2">
        <f t="shared" si="109"/>
        <v>217391.30434782608</v>
      </c>
      <c r="W59" s="2">
        <v>200000</v>
      </c>
      <c r="X59" s="2">
        <f t="shared" si="110"/>
        <v>26086.956521739135</v>
      </c>
      <c r="Y59" s="2">
        <f t="shared" si="111"/>
        <v>173913.04347826086</v>
      </c>
      <c r="Z59" s="2">
        <v>100000</v>
      </c>
      <c r="AA59" s="2">
        <f t="shared" si="112"/>
        <v>13043.478260869568</v>
      </c>
      <c r="AB59" s="2">
        <f t="shared" si="113"/>
        <v>86956.521739130432</v>
      </c>
      <c r="AC59" s="16" t="s">
        <v>28</v>
      </c>
      <c r="AD59" s="16" t="s">
        <v>17</v>
      </c>
      <c r="AE59" s="16" t="s">
        <v>18</v>
      </c>
      <c r="AF59" s="16" t="s">
        <v>63</v>
      </c>
      <c r="AG59" s="16" t="s">
        <v>36</v>
      </c>
      <c r="AH59" s="16" t="s">
        <v>47</v>
      </c>
    </row>
    <row r="60" spans="1:34" hidden="1" x14ac:dyDescent="0.3">
      <c r="A60" s="15" t="s">
        <v>3</v>
      </c>
      <c r="B60" s="16" t="s">
        <v>121</v>
      </c>
      <c r="C60" s="17">
        <v>1478261</v>
      </c>
      <c r="D60" s="2">
        <f t="shared" si="100"/>
        <v>221739.14999999991</v>
      </c>
      <c r="E60" s="2">
        <f>C60*115/100</f>
        <v>1700000.15</v>
      </c>
      <c r="F60" s="2">
        <v>0</v>
      </c>
      <c r="G60" s="2">
        <v>0</v>
      </c>
      <c r="H60" s="2">
        <v>0</v>
      </c>
      <c r="I60" s="2">
        <v>-1955000</v>
      </c>
      <c r="J60" s="2">
        <f>(2800000)+1955000</f>
        <v>4755000</v>
      </c>
      <c r="K60" s="2">
        <v>2800000</v>
      </c>
      <c r="L60" s="2">
        <f t="shared" si="101"/>
        <v>365217.39130434766</v>
      </c>
      <c r="M60" s="2">
        <f t="shared" si="102"/>
        <v>2434782.6086956523</v>
      </c>
      <c r="N60" s="2"/>
      <c r="O60" s="2">
        <f t="shared" si="103"/>
        <v>2800000</v>
      </c>
      <c r="P60" s="2">
        <f t="shared" si="104"/>
        <v>365217.39130434766</v>
      </c>
      <c r="Q60" s="2">
        <f t="shared" si="105"/>
        <v>2434782.6086956523</v>
      </c>
      <c r="R60" s="2">
        <v>-2800000</v>
      </c>
      <c r="S60" s="2">
        <f t="shared" si="106"/>
        <v>-2434782.6086956523</v>
      </c>
      <c r="T60" s="2">
        <f t="shared" si="107"/>
        <v>0</v>
      </c>
      <c r="U60" s="2">
        <f t="shared" si="108"/>
        <v>0</v>
      </c>
      <c r="V60" s="2">
        <f t="shared" si="109"/>
        <v>0</v>
      </c>
      <c r="W60" s="2">
        <v>0</v>
      </c>
      <c r="X60" s="2">
        <f t="shared" si="110"/>
        <v>0</v>
      </c>
      <c r="Y60" s="2">
        <f t="shared" si="111"/>
        <v>0</v>
      </c>
      <c r="Z60" s="2">
        <v>0</v>
      </c>
      <c r="AA60" s="2">
        <f t="shared" si="112"/>
        <v>0</v>
      </c>
      <c r="AB60" s="2">
        <f t="shared" si="113"/>
        <v>0</v>
      </c>
      <c r="AC60" s="16" t="s">
        <v>22</v>
      </c>
      <c r="AD60" s="16" t="s">
        <v>17</v>
      </c>
      <c r="AE60" s="16" t="s">
        <v>37</v>
      </c>
      <c r="AF60" s="16" t="s">
        <v>63</v>
      </c>
      <c r="AG60" s="16" t="s">
        <v>36</v>
      </c>
      <c r="AH60" s="16" t="s">
        <v>47</v>
      </c>
    </row>
    <row r="61" spans="1:34" hidden="1" x14ac:dyDescent="0.3">
      <c r="A61" s="15" t="s">
        <v>5</v>
      </c>
      <c r="B61" s="16" t="s">
        <v>58</v>
      </c>
      <c r="C61" s="17">
        <v>347826</v>
      </c>
      <c r="D61" s="2">
        <f t="shared" si="100"/>
        <v>52174</v>
      </c>
      <c r="E61" s="2">
        <v>400000</v>
      </c>
      <c r="F61" s="2">
        <v>34915.984499999999</v>
      </c>
      <c r="G61" s="2">
        <v>267689.2145</v>
      </c>
      <c r="H61" s="2">
        <v>232773.22999999998</v>
      </c>
      <c r="I61" s="2"/>
      <c r="J61" s="2">
        <v>360000</v>
      </c>
      <c r="K61" s="2">
        <v>360000</v>
      </c>
      <c r="L61" s="2">
        <f t="shared" si="101"/>
        <v>46956.521739130432</v>
      </c>
      <c r="M61" s="2">
        <f t="shared" si="102"/>
        <v>313043.47826086957</v>
      </c>
      <c r="N61" s="2"/>
      <c r="O61" s="2">
        <f t="shared" si="103"/>
        <v>360000</v>
      </c>
      <c r="P61" s="2">
        <f t="shared" si="104"/>
        <v>46956.521739130432</v>
      </c>
      <c r="Q61" s="2">
        <f t="shared" si="105"/>
        <v>313043.47826086957</v>
      </c>
      <c r="R61" s="2">
        <v>-360000</v>
      </c>
      <c r="S61" s="2">
        <f t="shared" si="106"/>
        <v>-313043.47826086957</v>
      </c>
      <c r="T61" s="2">
        <f t="shared" si="107"/>
        <v>0</v>
      </c>
      <c r="U61" s="2">
        <f t="shared" si="108"/>
        <v>0</v>
      </c>
      <c r="V61" s="2">
        <f t="shared" si="109"/>
        <v>0</v>
      </c>
      <c r="W61" s="2">
        <v>0</v>
      </c>
      <c r="X61" s="2">
        <f t="shared" si="110"/>
        <v>0</v>
      </c>
      <c r="Y61" s="2">
        <f t="shared" si="111"/>
        <v>0</v>
      </c>
      <c r="Z61" s="2">
        <v>0</v>
      </c>
      <c r="AA61" s="2">
        <f t="shared" si="112"/>
        <v>0</v>
      </c>
      <c r="AB61" s="2">
        <f t="shared" si="113"/>
        <v>0</v>
      </c>
      <c r="AC61" s="16" t="s">
        <v>22</v>
      </c>
      <c r="AD61" s="16" t="s">
        <v>17</v>
      </c>
      <c r="AE61" s="16" t="s">
        <v>27</v>
      </c>
      <c r="AF61" s="16" t="s">
        <v>63</v>
      </c>
      <c r="AG61" s="16" t="s">
        <v>36</v>
      </c>
      <c r="AH61" s="16" t="s">
        <v>47</v>
      </c>
    </row>
    <row r="62" spans="1:34" hidden="1" x14ac:dyDescent="0.3">
      <c r="A62" s="15" t="s">
        <v>78</v>
      </c>
      <c r="B62" s="16" t="s">
        <v>79</v>
      </c>
      <c r="C62" s="17"/>
      <c r="D62" s="2"/>
      <c r="E62" s="2"/>
      <c r="F62" s="2"/>
      <c r="G62" s="2"/>
      <c r="H62" s="2"/>
      <c r="I62" s="2"/>
      <c r="J62" s="2"/>
      <c r="K62" s="2">
        <v>0</v>
      </c>
      <c r="L62" s="2">
        <f t="shared" si="101"/>
        <v>0</v>
      </c>
      <c r="M62" s="2">
        <f t="shared" si="102"/>
        <v>0</v>
      </c>
      <c r="N62" s="2"/>
      <c r="O62" s="2">
        <f t="shared" si="103"/>
        <v>0</v>
      </c>
      <c r="P62" s="2">
        <f t="shared" si="104"/>
        <v>0</v>
      </c>
      <c r="Q62" s="2">
        <f t="shared" si="105"/>
        <v>0</v>
      </c>
      <c r="R62" s="2"/>
      <c r="S62" s="2">
        <f t="shared" si="106"/>
        <v>0</v>
      </c>
      <c r="T62" s="2">
        <f t="shared" si="107"/>
        <v>0</v>
      </c>
      <c r="U62" s="2">
        <f t="shared" si="108"/>
        <v>0</v>
      </c>
      <c r="V62" s="2">
        <f t="shared" si="109"/>
        <v>0</v>
      </c>
      <c r="W62" s="2">
        <v>14770586.820114801</v>
      </c>
      <c r="X62" s="2">
        <f t="shared" si="110"/>
        <v>1926598.2808845397</v>
      </c>
      <c r="Y62" s="2">
        <f t="shared" si="111"/>
        <v>12843988.539230261</v>
      </c>
      <c r="Z62" s="2">
        <v>15384930.4130609</v>
      </c>
      <c r="AA62" s="2">
        <f t="shared" si="112"/>
        <v>2006730.0538775101</v>
      </c>
      <c r="AB62" s="2">
        <f t="shared" si="113"/>
        <v>13378200.35918339</v>
      </c>
      <c r="AC62" s="16"/>
      <c r="AD62" s="16"/>
      <c r="AE62" s="16"/>
      <c r="AF62" s="16"/>
      <c r="AG62" s="16"/>
      <c r="AH62" s="16"/>
    </row>
    <row r="63" spans="1:34" hidden="1" x14ac:dyDescent="0.3">
      <c r="A63" s="15" t="s">
        <v>80</v>
      </c>
      <c r="B63" s="16" t="s">
        <v>81</v>
      </c>
      <c r="C63" s="17"/>
      <c r="D63" s="2"/>
      <c r="E63" s="2"/>
      <c r="F63" s="2"/>
      <c r="G63" s="2"/>
      <c r="H63" s="2"/>
      <c r="I63" s="2"/>
      <c r="J63" s="2"/>
      <c r="K63" s="2">
        <v>0</v>
      </c>
      <c r="L63" s="2">
        <f t="shared" si="101"/>
        <v>0</v>
      </c>
      <c r="M63" s="2">
        <f t="shared" si="102"/>
        <v>0</v>
      </c>
      <c r="N63" s="2"/>
      <c r="O63" s="2">
        <f t="shared" si="103"/>
        <v>0</v>
      </c>
      <c r="P63" s="2">
        <f t="shared" si="104"/>
        <v>0</v>
      </c>
      <c r="Q63" s="2">
        <f t="shared" si="105"/>
        <v>0</v>
      </c>
      <c r="R63" s="2"/>
      <c r="S63" s="2">
        <f t="shared" si="106"/>
        <v>0</v>
      </c>
      <c r="T63" s="2">
        <f t="shared" si="107"/>
        <v>0</v>
      </c>
      <c r="U63" s="2">
        <f t="shared" si="108"/>
        <v>0</v>
      </c>
      <c r="V63" s="2">
        <f t="shared" si="109"/>
        <v>0</v>
      </c>
      <c r="W63" s="2">
        <v>13007047.907931101</v>
      </c>
      <c r="X63" s="2">
        <f t="shared" si="110"/>
        <v>1696571.4662518818</v>
      </c>
      <c r="Y63" s="2">
        <f t="shared" si="111"/>
        <v>11310476.441679219</v>
      </c>
      <c r="Z63" s="2">
        <v>13548041.752163401</v>
      </c>
      <c r="AA63" s="2">
        <f t="shared" si="112"/>
        <v>1767135.8807169646</v>
      </c>
      <c r="AB63" s="2">
        <f t="shared" si="113"/>
        <v>11780905.871446436</v>
      </c>
      <c r="AC63" s="16"/>
      <c r="AD63" s="16"/>
      <c r="AE63" s="16"/>
      <c r="AF63" s="16"/>
      <c r="AG63" s="16"/>
      <c r="AH63" s="16"/>
    </row>
    <row r="64" spans="1:34" hidden="1" x14ac:dyDescent="0.3">
      <c r="A64" s="15" t="s">
        <v>92</v>
      </c>
      <c r="B64" s="16" t="s">
        <v>82</v>
      </c>
      <c r="C64" s="17"/>
      <c r="D64" s="2"/>
      <c r="E64" s="2"/>
      <c r="F64" s="2"/>
      <c r="G64" s="2"/>
      <c r="H64" s="2"/>
      <c r="I64" s="2"/>
      <c r="J64" s="2"/>
      <c r="K64" s="2">
        <v>0</v>
      </c>
      <c r="L64" s="2">
        <f t="shared" si="101"/>
        <v>0</v>
      </c>
      <c r="M64" s="2">
        <f t="shared" si="102"/>
        <v>0</v>
      </c>
      <c r="N64" s="2"/>
      <c r="O64" s="2">
        <f t="shared" si="103"/>
        <v>0</v>
      </c>
      <c r="P64" s="2">
        <f t="shared" si="104"/>
        <v>0</v>
      </c>
      <c r="Q64" s="2">
        <f t="shared" si="105"/>
        <v>0</v>
      </c>
      <c r="R64" s="2"/>
      <c r="S64" s="2">
        <f t="shared" si="106"/>
        <v>0</v>
      </c>
      <c r="T64" s="2">
        <f t="shared" si="107"/>
        <v>0</v>
      </c>
      <c r="U64" s="2">
        <f t="shared" si="108"/>
        <v>0</v>
      </c>
      <c r="V64" s="2">
        <f t="shared" si="109"/>
        <v>0</v>
      </c>
      <c r="W64" s="2">
        <v>8671365.2719540801</v>
      </c>
      <c r="X64" s="2">
        <f t="shared" si="110"/>
        <v>1131047.6441679234</v>
      </c>
      <c r="Y64" s="2">
        <f t="shared" si="111"/>
        <v>7540317.6277861567</v>
      </c>
      <c r="Z64" s="2">
        <v>9032027.8347756304</v>
      </c>
      <c r="AA64" s="2">
        <f t="shared" si="112"/>
        <v>1178090.5871446477</v>
      </c>
      <c r="AB64" s="2">
        <f t="shared" si="113"/>
        <v>7853937.2476309827</v>
      </c>
      <c r="AC64" s="16"/>
      <c r="AD64" s="16"/>
      <c r="AE64" s="16"/>
      <c r="AF64" s="16"/>
      <c r="AG64" s="16"/>
      <c r="AH64" s="16"/>
    </row>
    <row r="65" spans="1:35" x14ac:dyDescent="0.3">
      <c r="A65" s="15" t="s">
        <v>133</v>
      </c>
      <c r="B65" s="27" t="s">
        <v>102</v>
      </c>
      <c r="C65" s="28"/>
      <c r="D65" s="2"/>
      <c r="E65" s="2"/>
      <c r="F65" s="2"/>
      <c r="G65" s="2"/>
      <c r="H65" s="2"/>
      <c r="I65" s="2">
        <v>-556275</v>
      </c>
      <c r="J65" s="2">
        <v>1056275</v>
      </c>
      <c r="K65" s="2">
        <v>500000</v>
      </c>
      <c r="L65" s="2">
        <f t="shared" si="101"/>
        <v>65217.391304347839</v>
      </c>
      <c r="M65" s="2">
        <f t="shared" si="102"/>
        <v>434782.60869565216</v>
      </c>
      <c r="N65" s="2"/>
      <c r="O65" s="2">
        <f t="shared" si="103"/>
        <v>500000</v>
      </c>
      <c r="P65" s="2">
        <f t="shared" si="104"/>
        <v>65217.391304347839</v>
      </c>
      <c r="Q65" s="2">
        <f t="shared" si="105"/>
        <v>434782.60869565216</v>
      </c>
      <c r="R65" s="2"/>
      <c r="S65" s="2">
        <f t="shared" si="106"/>
        <v>0</v>
      </c>
      <c r="T65" s="2">
        <f t="shared" si="107"/>
        <v>65217.391304347839</v>
      </c>
      <c r="U65" s="2">
        <f t="shared" si="108"/>
        <v>500000</v>
      </c>
      <c r="V65" s="2">
        <f t="shared" si="109"/>
        <v>434782.60869565216</v>
      </c>
      <c r="W65" s="2"/>
      <c r="X65" s="2">
        <f t="shared" si="110"/>
        <v>0</v>
      </c>
      <c r="Y65" s="2">
        <f t="shared" si="111"/>
        <v>0</v>
      </c>
      <c r="Z65" s="2"/>
      <c r="AA65" s="2">
        <f t="shared" si="112"/>
        <v>0</v>
      </c>
      <c r="AB65" s="2">
        <f t="shared" si="113"/>
        <v>0</v>
      </c>
      <c r="AC65" s="15"/>
      <c r="AD65" s="15"/>
      <c r="AE65" s="15"/>
      <c r="AF65" s="15" t="s">
        <v>63</v>
      </c>
      <c r="AG65" s="15"/>
      <c r="AH65" s="15"/>
      <c r="AI65" s="30"/>
    </row>
    <row r="66" spans="1:35" s="30" customFormat="1" ht="28.8" x14ac:dyDescent="0.3">
      <c r="A66" s="15" t="s">
        <v>131</v>
      </c>
      <c r="B66" s="27" t="s">
        <v>103</v>
      </c>
      <c r="C66" s="28"/>
      <c r="D66" s="29"/>
      <c r="E66" s="29"/>
      <c r="F66" s="29"/>
      <c r="G66" s="29"/>
      <c r="H66" s="29"/>
      <c r="I66" s="29"/>
      <c r="J66" s="29">
        <v>217350</v>
      </c>
      <c r="K66" s="29">
        <v>217350</v>
      </c>
      <c r="L66" s="29">
        <f t="shared" si="101"/>
        <v>28350</v>
      </c>
      <c r="M66" s="29">
        <f t="shared" si="102"/>
        <v>189000</v>
      </c>
      <c r="N66" s="29">
        <v>-60000</v>
      </c>
      <c r="O66" s="29">
        <f t="shared" si="103"/>
        <v>157350</v>
      </c>
      <c r="P66" s="29">
        <f t="shared" si="104"/>
        <v>20523.913043478271</v>
      </c>
      <c r="Q66" s="29">
        <f t="shared" si="105"/>
        <v>136826.08695652173</v>
      </c>
      <c r="R66" s="29"/>
      <c r="S66" s="2">
        <f t="shared" si="106"/>
        <v>0</v>
      </c>
      <c r="T66" s="2">
        <f t="shared" si="107"/>
        <v>20523.913043478271</v>
      </c>
      <c r="U66" s="2">
        <f t="shared" si="108"/>
        <v>157350</v>
      </c>
      <c r="V66" s="2">
        <f t="shared" si="109"/>
        <v>136826.08695652173</v>
      </c>
      <c r="W66" s="29"/>
      <c r="X66" s="29">
        <f t="shared" si="110"/>
        <v>0</v>
      </c>
      <c r="Y66" s="29">
        <f t="shared" si="111"/>
        <v>0</v>
      </c>
      <c r="Z66" s="29"/>
      <c r="AA66" s="29">
        <f t="shared" si="112"/>
        <v>0</v>
      </c>
      <c r="AB66" s="29">
        <f t="shared" si="113"/>
        <v>0</v>
      </c>
      <c r="AC66" s="15"/>
      <c r="AD66" s="15"/>
      <c r="AE66" s="15"/>
      <c r="AF66" s="15" t="s">
        <v>63</v>
      </c>
      <c r="AG66" s="15"/>
      <c r="AH66" s="15"/>
    </row>
    <row r="67" spans="1:35" s="30" customFormat="1" ht="28.8" x14ac:dyDescent="0.3">
      <c r="A67" s="15" t="s">
        <v>132</v>
      </c>
      <c r="B67" s="27" t="s">
        <v>104</v>
      </c>
      <c r="C67" s="28"/>
      <c r="D67" s="29"/>
      <c r="E67" s="29"/>
      <c r="F67" s="29"/>
      <c r="G67" s="29"/>
      <c r="H67" s="29"/>
      <c r="I67" s="29"/>
      <c r="J67" s="29">
        <v>514395</v>
      </c>
      <c r="K67" s="29">
        <v>514395</v>
      </c>
      <c r="L67" s="29">
        <f t="shared" si="101"/>
        <v>67095</v>
      </c>
      <c r="M67" s="29">
        <f t="shared" si="102"/>
        <v>447300</v>
      </c>
      <c r="N67" s="29"/>
      <c r="O67" s="29">
        <f t="shared" si="103"/>
        <v>514395</v>
      </c>
      <c r="P67" s="29">
        <f t="shared" si="104"/>
        <v>67095</v>
      </c>
      <c r="Q67" s="29">
        <f t="shared" si="105"/>
        <v>447300</v>
      </c>
      <c r="R67" s="29"/>
      <c r="S67" s="2">
        <f t="shared" si="106"/>
        <v>0</v>
      </c>
      <c r="T67" s="2">
        <f t="shared" si="107"/>
        <v>67095</v>
      </c>
      <c r="U67" s="2">
        <f t="shared" si="108"/>
        <v>514395</v>
      </c>
      <c r="V67" s="2">
        <f t="shared" si="109"/>
        <v>447300</v>
      </c>
      <c r="W67" s="29"/>
      <c r="X67" s="29">
        <f t="shared" si="110"/>
        <v>0</v>
      </c>
      <c r="Y67" s="29">
        <f t="shared" si="111"/>
        <v>0</v>
      </c>
      <c r="Z67" s="29"/>
      <c r="AA67" s="29">
        <f t="shared" si="112"/>
        <v>0</v>
      </c>
      <c r="AB67" s="29">
        <f t="shared" si="113"/>
        <v>0</v>
      </c>
      <c r="AC67" s="15"/>
      <c r="AD67" s="15"/>
      <c r="AE67" s="15"/>
      <c r="AF67" s="15" t="s">
        <v>63</v>
      </c>
      <c r="AG67" s="15"/>
      <c r="AH67" s="15"/>
    </row>
    <row r="68" spans="1:35" s="30" customFormat="1" ht="28.8" x14ac:dyDescent="0.3">
      <c r="A68" s="15" t="s">
        <v>137</v>
      </c>
      <c r="B68" s="27" t="s">
        <v>105</v>
      </c>
      <c r="C68" s="28"/>
      <c r="D68" s="29"/>
      <c r="E68" s="29"/>
      <c r="F68" s="29"/>
      <c r="G68" s="29"/>
      <c r="H68" s="29"/>
      <c r="I68" s="29">
        <f>-1787876-700000</f>
        <v>-2487876</v>
      </c>
      <c r="J68" s="29">
        <v>2787876</v>
      </c>
      <c r="K68" s="29">
        <v>300000</v>
      </c>
      <c r="L68" s="29">
        <f t="shared" si="101"/>
        <v>39130.434782608703</v>
      </c>
      <c r="M68" s="29">
        <f t="shared" si="102"/>
        <v>260869.5652173913</v>
      </c>
      <c r="N68" s="29"/>
      <c r="O68" s="29">
        <f t="shared" si="103"/>
        <v>300000</v>
      </c>
      <c r="P68" s="29">
        <f t="shared" si="104"/>
        <v>39130.434782608703</v>
      </c>
      <c r="Q68" s="29">
        <f t="shared" si="105"/>
        <v>260869.5652173913</v>
      </c>
      <c r="R68" s="29">
        <v>-300000</v>
      </c>
      <c r="S68" s="2">
        <f t="shared" si="106"/>
        <v>-260869.5652173913</v>
      </c>
      <c r="T68" s="2">
        <f t="shared" si="107"/>
        <v>0</v>
      </c>
      <c r="U68" s="2">
        <f t="shared" si="108"/>
        <v>0</v>
      </c>
      <c r="V68" s="2">
        <f t="shared" si="109"/>
        <v>0</v>
      </c>
      <c r="W68" s="29"/>
      <c r="X68" s="29">
        <f t="shared" si="110"/>
        <v>0</v>
      </c>
      <c r="Y68" s="29">
        <f t="shared" si="111"/>
        <v>0</v>
      </c>
      <c r="Z68" s="29"/>
      <c r="AA68" s="29">
        <f t="shared" si="112"/>
        <v>0</v>
      </c>
      <c r="AB68" s="29">
        <f t="shared" si="113"/>
        <v>0</v>
      </c>
      <c r="AC68" s="15"/>
      <c r="AD68" s="15"/>
      <c r="AE68" s="15"/>
      <c r="AF68" s="15" t="s">
        <v>63</v>
      </c>
      <c r="AG68" s="15"/>
      <c r="AH68" s="15"/>
    </row>
    <row r="69" spans="1:35" s="30" customFormat="1" ht="28.8" x14ac:dyDescent="0.3">
      <c r="A69" s="15" t="s">
        <v>138</v>
      </c>
      <c r="B69" s="27" t="s">
        <v>106</v>
      </c>
      <c r="C69" s="28"/>
      <c r="D69" s="29"/>
      <c r="E69" s="29"/>
      <c r="F69" s="29"/>
      <c r="G69" s="29"/>
      <c r="H69" s="29"/>
      <c r="I69" s="29"/>
      <c r="J69" s="29">
        <v>70000</v>
      </c>
      <c r="K69" s="29">
        <v>70000</v>
      </c>
      <c r="L69" s="29">
        <f t="shared" si="101"/>
        <v>9130.434782608696</v>
      </c>
      <c r="M69" s="29">
        <f t="shared" si="102"/>
        <v>60869.565217391304</v>
      </c>
      <c r="N69" s="29"/>
      <c r="O69" s="29">
        <f t="shared" si="103"/>
        <v>70000</v>
      </c>
      <c r="P69" s="29">
        <f t="shared" si="104"/>
        <v>9130.434782608696</v>
      </c>
      <c r="Q69" s="29">
        <f t="shared" si="105"/>
        <v>60869.565217391304</v>
      </c>
      <c r="R69" s="29"/>
      <c r="S69" s="2">
        <f t="shared" si="106"/>
        <v>0</v>
      </c>
      <c r="T69" s="2">
        <f t="shared" si="107"/>
        <v>9130.434782608696</v>
      </c>
      <c r="U69" s="2">
        <f t="shared" si="108"/>
        <v>70000</v>
      </c>
      <c r="V69" s="2">
        <f t="shared" si="109"/>
        <v>60869.565217391304</v>
      </c>
      <c r="W69" s="29"/>
      <c r="X69" s="29">
        <f t="shared" si="110"/>
        <v>0</v>
      </c>
      <c r="Y69" s="29">
        <f t="shared" si="111"/>
        <v>0</v>
      </c>
      <c r="Z69" s="29"/>
      <c r="AA69" s="29">
        <f t="shared" si="112"/>
        <v>0</v>
      </c>
      <c r="AB69" s="29">
        <f t="shared" si="113"/>
        <v>0</v>
      </c>
      <c r="AC69" s="15"/>
      <c r="AD69" s="15"/>
      <c r="AE69" s="15"/>
      <c r="AF69" s="15" t="s">
        <v>63</v>
      </c>
      <c r="AG69" s="15"/>
      <c r="AH69" s="15"/>
    </row>
    <row r="70" spans="1:35" ht="28.8" x14ac:dyDescent="0.3">
      <c r="A70" s="15" t="s">
        <v>141</v>
      </c>
      <c r="B70" s="27" t="s">
        <v>107</v>
      </c>
      <c r="C70" s="28"/>
      <c r="D70" s="2"/>
      <c r="E70" s="2"/>
      <c r="F70" s="2"/>
      <c r="G70" s="2"/>
      <c r="H70" s="2"/>
      <c r="I70" s="2">
        <f>-1100000-1000000</f>
        <v>-2100000</v>
      </c>
      <c r="J70" s="2">
        <v>3300000</v>
      </c>
      <c r="K70" s="2">
        <v>1200000</v>
      </c>
      <c r="L70" s="2">
        <f t="shared" si="101"/>
        <v>156521.73913043481</v>
      </c>
      <c r="M70" s="2">
        <f t="shared" si="102"/>
        <v>1043478.2608695652</v>
      </c>
      <c r="N70" s="2">
        <v>-110000</v>
      </c>
      <c r="O70" s="2">
        <f t="shared" si="103"/>
        <v>1090000</v>
      </c>
      <c r="P70" s="2">
        <f t="shared" si="104"/>
        <v>142173.91304347827</v>
      </c>
      <c r="Q70" s="2">
        <f t="shared" si="105"/>
        <v>947826.08695652173</v>
      </c>
      <c r="R70" s="2">
        <v>-1090000</v>
      </c>
      <c r="S70" s="2">
        <f t="shared" si="106"/>
        <v>-947826.08695652173</v>
      </c>
      <c r="T70" s="2">
        <f t="shared" si="107"/>
        <v>0</v>
      </c>
      <c r="U70" s="2">
        <f t="shared" si="108"/>
        <v>0</v>
      </c>
      <c r="V70" s="2">
        <f t="shared" si="109"/>
        <v>0</v>
      </c>
      <c r="W70" s="2"/>
      <c r="X70" s="2">
        <f t="shared" si="110"/>
        <v>0</v>
      </c>
      <c r="Y70" s="2">
        <f t="shared" si="111"/>
        <v>0</v>
      </c>
      <c r="Z70" s="2"/>
      <c r="AA70" s="2">
        <f t="shared" si="112"/>
        <v>0</v>
      </c>
      <c r="AB70" s="2">
        <f t="shared" si="113"/>
        <v>0</v>
      </c>
      <c r="AC70" s="15"/>
      <c r="AD70" s="15"/>
      <c r="AE70" s="15"/>
      <c r="AF70" s="15" t="s">
        <v>63</v>
      </c>
      <c r="AG70" s="15"/>
      <c r="AH70" s="15"/>
      <c r="AI70" s="30"/>
    </row>
    <row r="71" spans="1:35" hidden="1" x14ac:dyDescent="0.3">
      <c r="A71" s="15" t="s">
        <v>136</v>
      </c>
      <c r="B71" s="27" t="s">
        <v>108</v>
      </c>
      <c r="C71" s="28"/>
      <c r="D71" s="2"/>
      <c r="E71" s="2"/>
      <c r="F71" s="2"/>
      <c r="G71" s="2"/>
      <c r="H71" s="2"/>
      <c r="I71" s="2"/>
      <c r="J71" s="2">
        <v>30000</v>
      </c>
      <c r="K71" s="2">
        <v>30000</v>
      </c>
      <c r="L71" s="2">
        <f t="shared" si="101"/>
        <v>3913.0434782608681</v>
      </c>
      <c r="M71" s="2">
        <f t="shared" si="102"/>
        <v>26086.956521739132</v>
      </c>
      <c r="N71" s="2">
        <v>-30000</v>
      </c>
      <c r="O71" s="2">
        <f t="shared" si="103"/>
        <v>0</v>
      </c>
      <c r="P71" s="2">
        <f t="shared" si="104"/>
        <v>0</v>
      </c>
      <c r="Q71" s="2">
        <f t="shared" si="105"/>
        <v>0</v>
      </c>
      <c r="R71" s="2"/>
      <c r="S71" s="2">
        <f t="shared" si="106"/>
        <v>0</v>
      </c>
      <c r="T71" s="2">
        <f t="shared" si="107"/>
        <v>0</v>
      </c>
      <c r="U71" s="2">
        <f t="shared" si="108"/>
        <v>0</v>
      </c>
      <c r="V71" s="2">
        <f t="shared" si="109"/>
        <v>0</v>
      </c>
      <c r="W71" s="2"/>
      <c r="X71" s="2">
        <f t="shared" si="110"/>
        <v>0</v>
      </c>
      <c r="Y71" s="2">
        <f t="shared" si="111"/>
        <v>0</v>
      </c>
      <c r="Z71" s="2"/>
      <c r="AA71" s="2">
        <f t="shared" si="112"/>
        <v>0</v>
      </c>
      <c r="AB71" s="2">
        <f t="shared" si="113"/>
        <v>0</v>
      </c>
      <c r="AC71" s="15"/>
      <c r="AD71" s="15"/>
      <c r="AE71" s="15"/>
      <c r="AF71" s="15" t="s">
        <v>63</v>
      </c>
      <c r="AG71" s="15"/>
      <c r="AH71" s="15"/>
      <c r="AI71" s="30"/>
    </row>
    <row r="72" spans="1:35" hidden="1" x14ac:dyDescent="0.3">
      <c r="A72" s="15" t="s">
        <v>139</v>
      </c>
      <c r="B72" s="27" t="s">
        <v>109</v>
      </c>
      <c r="C72" s="28"/>
      <c r="D72" s="2"/>
      <c r="E72" s="2"/>
      <c r="F72" s="2"/>
      <c r="G72" s="2"/>
      <c r="H72" s="2"/>
      <c r="I72" s="2"/>
      <c r="J72" s="2">
        <v>30000</v>
      </c>
      <c r="K72" s="2">
        <v>30000</v>
      </c>
      <c r="L72" s="2">
        <f t="shared" si="101"/>
        <v>3913.0434782608681</v>
      </c>
      <c r="M72" s="2">
        <f t="shared" si="102"/>
        <v>26086.956521739132</v>
      </c>
      <c r="N72" s="2">
        <v>-30000</v>
      </c>
      <c r="O72" s="2">
        <f t="shared" si="103"/>
        <v>0</v>
      </c>
      <c r="P72" s="2">
        <f t="shared" si="104"/>
        <v>0</v>
      </c>
      <c r="Q72" s="2">
        <f t="shared" si="105"/>
        <v>0</v>
      </c>
      <c r="R72" s="2"/>
      <c r="S72" s="2">
        <f t="shared" si="106"/>
        <v>0</v>
      </c>
      <c r="T72" s="2">
        <f t="shared" si="107"/>
        <v>0</v>
      </c>
      <c r="U72" s="2">
        <f t="shared" si="108"/>
        <v>0</v>
      </c>
      <c r="V72" s="2">
        <f t="shared" si="109"/>
        <v>0</v>
      </c>
      <c r="W72" s="2"/>
      <c r="X72" s="2">
        <f t="shared" si="110"/>
        <v>0</v>
      </c>
      <c r="Y72" s="2">
        <f t="shared" si="111"/>
        <v>0</v>
      </c>
      <c r="Z72" s="2"/>
      <c r="AA72" s="2">
        <f t="shared" si="112"/>
        <v>0</v>
      </c>
      <c r="AB72" s="2">
        <f t="shared" si="113"/>
        <v>0</v>
      </c>
      <c r="AC72" s="15"/>
      <c r="AD72" s="15"/>
      <c r="AE72" s="15"/>
      <c r="AF72" s="15" t="s">
        <v>63</v>
      </c>
      <c r="AG72" s="15"/>
      <c r="AH72" s="15"/>
      <c r="AI72" s="30"/>
    </row>
    <row r="73" spans="1:35" ht="28.8" x14ac:dyDescent="0.3">
      <c r="A73" s="15" t="s">
        <v>178</v>
      </c>
      <c r="B73" s="27" t="s">
        <v>176</v>
      </c>
      <c r="C73" s="28"/>
      <c r="D73" s="2"/>
      <c r="E73" s="2"/>
      <c r="F73" s="2"/>
      <c r="G73" s="2"/>
      <c r="H73" s="2"/>
      <c r="I73" s="2"/>
      <c r="J73" s="2"/>
      <c r="K73" s="2"/>
      <c r="L73" s="2"/>
      <c r="M73" s="2"/>
      <c r="N73" s="2">
        <v>160000</v>
      </c>
      <c r="O73" s="2">
        <f t="shared" ref="O73:O74" si="114">K73+N73</f>
        <v>160000</v>
      </c>
      <c r="P73" s="2">
        <f t="shared" si="104"/>
        <v>20869.565217391297</v>
      </c>
      <c r="Q73" s="2">
        <f t="shared" ref="Q73:Q74" si="115">O73*100/115</f>
        <v>139130.4347826087</v>
      </c>
      <c r="R73" s="2"/>
      <c r="S73" s="2">
        <f t="shared" si="106"/>
        <v>0</v>
      </c>
      <c r="T73" s="2">
        <f t="shared" si="107"/>
        <v>20869.565217391297</v>
      </c>
      <c r="U73" s="2">
        <f t="shared" si="108"/>
        <v>160000</v>
      </c>
      <c r="V73" s="2">
        <f t="shared" si="109"/>
        <v>139130.4347826087</v>
      </c>
      <c r="W73" s="2"/>
      <c r="X73" s="2"/>
      <c r="Y73" s="2"/>
      <c r="Z73" s="2"/>
      <c r="AA73" s="2"/>
      <c r="AB73" s="2"/>
      <c r="AC73" s="15"/>
      <c r="AD73" s="15"/>
      <c r="AE73" s="15"/>
      <c r="AF73" s="15"/>
      <c r="AG73" s="15"/>
      <c r="AH73" s="15"/>
      <c r="AI73" s="30"/>
    </row>
    <row r="74" spans="1:35" ht="28.8" x14ac:dyDescent="0.3">
      <c r="A74" s="15" t="s">
        <v>179</v>
      </c>
      <c r="B74" s="27" t="s">
        <v>177</v>
      </c>
      <c r="C74" s="28"/>
      <c r="D74" s="2"/>
      <c r="E74" s="2"/>
      <c r="F74" s="2"/>
      <c r="G74" s="2"/>
      <c r="H74" s="2"/>
      <c r="I74" s="2"/>
      <c r="J74" s="2"/>
      <c r="K74" s="2"/>
      <c r="L74" s="2"/>
      <c r="M74" s="2"/>
      <c r="N74" s="2">
        <v>70000</v>
      </c>
      <c r="O74" s="2">
        <f t="shared" si="114"/>
        <v>70000</v>
      </c>
      <c r="P74" s="2">
        <f t="shared" si="104"/>
        <v>9130.434782608696</v>
      </c>
      <c r="Q74" s="2">
        <f t="shared" si="115"/>
        <v>60869.565217391304</v>
      </c>
      <c r="R74" s="2"/>
      <c r="S74" s="2">
        <f t="shared" si="106"/>
        <v>0</v>
      </c>
      <c r="T74" s="2">
        <f t="shared" si="107"/>
        <v>9130.434782608696</v>
      </c>
      <c r="U74" s="2">
        <f t="shared" si="108"/>
        <v>70000</v>
      </c>
      <c r="V74" s="2">
        <f t="shared" si="109"/>
        <v>60869.565217391304</v>
      </c>
      <c r="W74" s="2"/>
      <c r="X74" s="2"/>
      <c r="Y74" s="2"/>
      <c r="Z74" s="2"/>
      <c r="AA74" s="2"/>
      <c r="AB74" s="2"/>
      <c r="AC74" s="15"/>
      <c r="AD74" s="15"/>
      <c r="AE74" s="15"/>
      <c r="AF74" s="15"/>
      <c r="AG74" s="15"/>
      <c r="AH74" s="15"/>
      <c r="AI74" s="30"/>
    </row>
    <row r="75" spans="1:35" x14ac:dyDescent="0.3">
      <c r="A75" s="15" t="s">
        <v>140</v>
      </c>
      <c r="B75" s="27" t="s">
        <v>110</v>
      </c>
      <c r="C75" s="28"/>
      <c r="D75" s="2"/>
      <c r="E75" s="2"/>
      <c r="F75" s="2"/>
      <c r="G75" s="2"/>
      <c r="H75" s="2"/>
      <c r="I75" s="2">
        <f>-2000000-3000000</f>
        <v>-5000000</v>
      </c>
      <c r="J75" s="2">
        <v>5000000</v>
      </c>
      <c r="K75" s="2">
        <v>0</v>
      </c>
      <c r="L75" s="2">
        <f t="shared" si="101"/>
        <v>0</v>
      </c>
      <c r="M75" s="2">
        <f t="shared" si="102"/>
        <v>0</v>
      </c>
      <c r="N75" s="2"/>
      <c r="O75" s="2">
        <f t="shared" si="103"/>
        <v>0</v>
      </c>
      <c r="P75" s="2">
        <f t="shared" si="104"/>
        <v>0</v>
      </c>
      <c r="Q75" s="2">
        <f t="shared" si="105"/>
        <v>0</v>
      </c>
      <c r="R75" s="2"/>
      <c r="S75" s="2">
        <f t="shared" si="106"/>
        <v>0</v>
      </c>
      <c r="T75" s="2">
        <f t="shared" si="107"/>
        <v>0</v>
      </c>
      <c r="U75" s="2">
        <f t="shared" si="108"/>
        <v>0</v>
      </c>
      <c r="V75" s="2">
        <f t="shared" si="109"/>
        <v>0</v>
      </c>
      <c r="W75" s="2">
        <v>3000000</v>
      </c>
      <c r="X75" s="2">
        <f t="shared" si="110"/>
        <v>391304.34782608692</v>
      </c>
      <c r="Y75" s="2">
        <f t="shared" si="111"/>
        <v>2608695.6521739131</v>
      </c>
      <c r="Z75" s="2"/>
      <c r="AA75" s="2">
        <f t="shared" si="112"/>
        <v>0</v>
      </c>
      <c r="AB75" s="2">
        <f t="shared" si="113"/>
        <v>0</v>
      </c>
      <c r="AC75" s="15"/>
      <c r="AD75" s="15"/>
      <c r="AE75" s="15"/>
      <c r="AF75" s="15" t="s">
        <v>63</v>
      </c>
      <c r="AG75" s="15"/>
      <c r="AH75" s="15"/>
      <c r="AI75" s="30"/>
    </row>
    <row r="76" spans="1:35" x14ac:dyDescent="0.3">
      <c r="A76" s="15" t="s">
        <v>134</v>
      </c>
      <c r="B76" s="27" t="s">
        <v>111</v>
      </c>
      <c r="C76" s="28"/>
      <c r="D76" s="2"/>
      <c r="E76" s="2"/>
      <c r="F76" s="2"/>
      <c r="G76" s="2"/>
      <c r="H76" s="2"/>
      <c r="I76" s="2">
        <f>-1000000-1000000</f>
        <v>-2000000</v>
      </c>
      <c r="J76" s="2">
        <v>3000000</v>
      </c>
      <c r="K76" s="2">
        <v>1000000</v>
      </c>
      <c r="L76" s="2">
        <f t="shared" si="101"/>
        <v>130434.78260869568</v>
      </c>
      <c r="M76" s="2">
        <f t="shared" si="102"/>
        <v>869565.21739130432</v>
      </c>
      <c r="N76" s="2"/>
      <c r="O76" s="2">
        <f t="shared" si="103"/>
        <v>1000000</v>
      </c>
      <c r="P76" s="2">
        <f t="shared" si="104"/>
        <v>130434.78260869568</v>
      </c>
      <c r="Q76" s="2">
        <f t="shared" si="105"/>
        <v>869565.21739130432</v>
      </c>
      <c r="R76" s="2">
        <v>-1000000</v>
      </c>
      <c r="S76" s="2">
        <f t="shared" si="106"/>
        <v>-869565.21739130432</v>
      </c>
      <c r="T76" s="2">
        <f t="shared" si="107"/>
        <v>0</v>
      </c>
      <c r="U76" s="2">
        <f t="shared" si="108"/>
        <v>0</v>
      </c>
      <c r="V76" s="2">
        <f t="shared" si="109"/>
        <v>0</v>
      </c>
      <c r="W76" s="2"/>
      <c r="X76" s="2">
        <f t="shared" si="110"/>
        <v>0</v>
      </c>
      <c r="Y76" s="2">
        <f t="shared" si="111"/>
        <v>0</v>
      </c>
      <c r="Z76" s="2"/>
      <c r="AA76" s="2">
        <f t="shared" si="112"/>
        <v>0</v>
      </c>
      <c r="AB76" s="2">
        <f t="shared" si="113"/>
        <v>0</v>
      </c>
      <c r="AC76" s="15"/>
      <c r="AD76" s="15"/>
      <c r="AE76" s="15"/>
      <c r="AF76" s="15" t="s">
        <v>63</v>
      </c>
      <c r="AG76" s="15"/>
      <c r="AH76" s="15"/>
      <c r="AI76" s="30"/>
    </row>
    <row r="77" spans="1:35" x14ac:dyDescent="0.3">
      <c r="A77" s="15" t="s">
        <v>135</v>
      </c>
      <c r="B77" s="27" t="s">
        <v>112</v>
      </c>
      <c r="C77" s="28"/>
      <c r="D77" s="2"/>
      <c r="E77" s="2"/>
      <c r="F77" s="2"/>
      <c r="G77" s="2"/>
      <c r="H77" s="2"/>
      <c r="I77" s="2">
        <v>-1700000</v>
      </c>
      <c r="J77" s="2">
        <v>1700000</v>
      </c>
      <c r="K77" s="2">
        <v>0</v>
      </c>
      <c r="L77" s="2">
        <f t="shared" si="101"/>
        <v>0</v>
      </c>
      <c r="M77" s="2">
        <f t="shared" si="102"/>
        <v>0</v>
      </c>
      <c r="N77" s="2"/>
      <c r="O77" s="2">
        <f t="shared" si="103"/>
        <v>0</v>
      </c>
      <c r="P77" s="2">
        <f t="shared" si="104"/>
        <v>0</v>
      </c>
      <c r="Q77" s="2">
        <f t="shared" si="105"/>
        <v>0</v>
      </c>
      <c r="R77" s="2"/>
      <c r="S77" s="2">
        <f t="shared" si="106"/>
        <v>0</v>
      </c>
      <c r="T77" s="2">
        <f t="shared" si="107"/>
        <v>0</v>
      </c>
      <c r="U77" s="2">
        <f t="shared" si="108"/>
        <v>0</v>
      </c>
      <c r="V77" s="2">
        <f t="shared" si="109"/>
        <v>0</v>
      </c>
      <c r="W77" s="2">
        <v>1700000</v>
      </c>
      <c r="X77" s="2">
        <f t="shared" si="110"/>
        <v>221739.13043478271</v>
      </c>
      <c r="Y77" s="2">
        <f t="shared" si="111"/>
        <v>1478260.8695652173</v>
      </c>
      <c r="Z77" s="2"/>
      <c r="AA77" s="2">
        <f t="shared" si="112"/>
        <v>0</v>
      </c>
      <c r="AB77" s="2">
        <f t="shared" si="113"/>
        <v>0</v>
      </c>
      <c r="AC77" s="15"/>
      <c r="AD77" s="15"/>
      <c r="AE77" s="15"/>
      <c r="AF77" s="15" t="s">
        <v>63</v>
      </c>
      <c r="AG77" s="15"/>
      <c r="AH77" s="15"/>
      <c r="AI77" s="30"/>
    </row>
    <row r="78" spans="1:35" x14ac:dyDescent="0.3">
      <c r="A78" s="15" t="s">
        <v>126</v>
      </c>
      <c r="B78" s="27" t="s">
        <v>113</v>
      </c>
      <c r="C78" s="28"/>
      <c r="D78" s="2"/>
      <c r="E78" s="2"/>
      <c r="F78" s="2"/>
      <c r="G78" s="2"/>
      <c r="H78" s="2"/>
      <c r="I78" s="2">
        <v>-6000000</v>
      </c>
      <c r="J78" s="2">
        <v>6000000</v>
      </c>
      <c r="K78" s="2">
        <v>0</v>
      </c>
      <c r="L78" s="2">
        <f t="shared" si="101"/>
        <v>0</v>
      </c>
      <c r="M78" s="2">
        <f t="shared" si="102"/>
        <v>0</v>
      </c>
      <c r="N78" s="2">
        <v>6000000</v>
      </c>
      <c r="O78" s="2">
        <f t="shared" si="103"/>
        <v>6000000</v>
      </c>
      <c r="P78" s="2">
        <f t="shared" si="104"/>
        <v>782608.69565217383</v>
      </c>
      <c r="Q78" s="2">
        <f t="shared" si="105"/>
        <v>5217391.3043478262</v>
      </c>
      <c r="R78" s="2">
        <v>-3784000</v>
      </c>
      <c r="S78" s="2">
        <f t="shared" si="106"/>
        <v>-3290434.7826086958</v>
      </c>
      <c r="T78" s="2">
        <f t="shared" si="107"/>
        <v>289043.47826086963</v>
      </c>
      <c r="U78" s="2">
        <f t="shared" si="108"/>
        <v>2216000</v>
      </c>
      <c r="V78" s="2">
        <f t="shared" si="109"/>
        <v>1926956.5217391304</v>
      </c>
      <c r="W78" s="2">
        <v>0</v>
      </c>
      <c r="X78" s="2">
        <f t="shared" si="110"/>
        <v>0</v>
      </c>
      <c r="Y78" s="2">
        <f t="shared" si="111"/>
        <v>0</v>
      </c>
      <c r="Z78" s="2"/>
      <c r="AA78" s="2">
        <f t="shared" si="112"/>
        <v>0</v>
      </c>
      <c r="AB78" s="2">
        <f t="shared" si="113"/>
        <v>0</v>
      </c>
      <c r="AC78" s="15"/>
      <c r="AD78" s="15"/>
      <c r="AE78" s="15"/>
      <c r="AF78" s="15" t="s">
        <v>63</v>
      </c>
      <c r="AG78" s="15"/>
      <c r="AH78" s="15"/>
      <c r="AI78" s="30"/>
    </row>
    <row r="79" spans="1:35" x14ac:dyDescent="0.3">
      <c r="A79" s="15" t="s">
        <v>128</v>
      </c>
      <c r="B79" s="27" t="s">
        <v>114</v>
      </c>
      <c r="C79" s="28"/>
      <c r="D79" s="2"/>
      <c r="E79" s="2"/>
      <c r="F79" s="2"/>
      <c r="G79" s="2"/>
      <c r="H79" s="2"/>
      <c r="I79" s="2"/>
      <c r="J79" s="2">
        <v>12800000</v>
      </c>
      <c r="K79" s="2">
        <v>12800000</v>
      </c>
      <c r="L79" s="2">
        <f t="shared" si="101"/>
        <v>1669565.2173913047</v>
      </c>
      <c r="M79" s="2">
        <f t="shared" si="102"/>
        <v>11130434.782608695</v>
      </c>
      <c r="N79" s="2"/>
      <c r="O79" s="2">
        <f t="shared" si="103"/>
        <v>12800000</v>
      </c>
      <c r="P79" s="2">
        <f t="shared" si="104"/>
        <v>1669565.2173913047</v>
      </c>
      <c r="Q79" s="2">
        <f t="shared" si="105"/>
        <v>11130434.782608695</v>
      </c>
      <c r="R79" s="2"/>
      <c r="S79" s="2">
        <f t="shared" si="106"/>
        <v>0</v>
      </c>
      <c r="T79" s="2">
        <f t="shared" si="107"/>
        <v>1669565.2173913047</v>
      </c>
      <c r="U79" s="2">
        <f t="shared" si="108"/>
        <v>12800000</v>
      </c>
      <c r="V79" s="2">
        <f t="shared" si="109"/>
        <v>11130434.782608695</v>
      </c>
      <c r="W79" s="2"/>
      <c r="X79" s="2">
        <f t="shared" si="110"/>
        <v>0</v>
      </c>
      <c r="Y79" s="2">
        <f t="shared" si="111"/>
        <v>0</v>
      </c>
      <c r="Z79" s="2"/>
      <c r="AA79" s="2">
        <f t="shared" si="112"/>
        <v>0</v>
      </c>
      <c r="AB79" s="2">
        <f t="shared" si="113"/>
        <v>0</v>
      </c>
      <c r="AC79" s="15"/>
      <c r="AD79" s="15"/>
      <c r="AE79" s="15"/>
      <c r="AF79" s="15" t="s">
        <v>65</v>
      </c>
      <c r="AG79" s="15"/>
      <c r="AH79" s="15"/>
      <c r="AI79" s="30"/>
    </row>
    <row r="80" spans="1:35" x14ac:dyDescent="0.3">
      <c r="A80" s="15" t="s">
        <v>129</v>
      </c>
      <c r="B80" s="27" t="s">
        <v>115</v>
      </c>
      <c r="C80" s="28"/>
      <c r="D80" s="2"/>
      <c r="E80" s="2"/>
      <c r="F80" s="2"/>
      <c r="G80" s="2"/>
      <c r="H80" s="2"/>
      <c r="I80" s="2"/>
      <c r="J80" s="2">
        <v>12800000</v>
      </c>
      <c r="K80" s="2">
        <v>12800000</v>
      </c>
      <c r="L80" s="2">
        <f t="shared" si="101"/>
        <v>1669565.2173913047</v>
      </c>
      <c r="M80" s="2">
        <f t="shared" si="102"/>
        <v>11130434.782608695</v>
      </c>
      <c r="N80" s="2"/>
      <c r="O80" s="2">
        <f t="shared" si="103"/>
        <v>12800000</v>
      </c>
      <c r="P80" s="2">
        <f t="shared" si="104"/>
        <v>1669565.2173913047</v>
      </c>
      <c r="Q80" s="2">
        <f t="shared" si="105"/>
        <v>11130434.782608695</v>
      </c>
      <c r="R80" s="2"/>
      <c r="S80" s="2">
        <f t="shared" si="106"/>
        <v>0</v>
      </c>
      <c r="T80" s="2">
        <f t="shared" si="107"/>
        <v>1669565.2173913047</v>
      </c>
      <c r="U80" s="2">
        <f t="shared" si="108"/>
        <v>12800000</v>
      </c>
      <c r="V80" s="2">
        <f t="shared" si="109"/>
        <v>11130434.782608695</v>
      </c>
      <c r="W80" s="2"/>
      <c r="X80" s="2">
        <f t="shared" si="110"/>
        <v>0</v>
      </c>
      <c r="Y80" s="2">
        <f t="shared" si="111"/>
        <v>0</v>
      </c>
      <c r="Z80" s="2"/>
      <c r="AA80" s="2">
        <f t="shared" si="112"/>
        <v>0</v>
      </c>
      <c r="AB80" s="2">
        <f t="shared" si="113"/>
        <v>0</v>
      </c>
      <c r="AC80" s="15"/>
      <c r="AD80" s="15"/>
      <c r="AE80" s="15"/>
      <c r="AF80" s="15" t="s">
        <v>65</v>
      </c>
      <c r="AG80" s="15"/>
      <c r="AH80" s="15"/>
      <c r="AI80" s="30"/>
    </row>
    <row r="81" spans="1:35" x14ac:dyDescent="0.3">
      <c r="A81" s="15" t="s">
        <v>130</v>
      </c>
      <c r="B81" s="27" t="s">
        <v>116</v>
      </c>
      <c r="C81" s="28"/>
      <c r="D81" s="2"/>
      <c r="E81" s="2"/>
      <c r="F81" s="2"/>
      <c r="G81" s="2"/>
      <c r="H81" s="2"/>
      <c r="I81" s="2"/>
      <c r="J81" s="2">
        <v>2000000</v>
      </c>
      <c r="K81" s="2">
        <v>2000000</v>
      </c>
      <c r="L81" s="2">
        <f t="shared" si="101"/>
        <v>260869.56521739135</v>
      </c>
      <c r="M81" s="2">
        <f t="shared" si="102"/>
        <v>1739130.4347826086</v>
      </c>
      <c r="N81" s="2">
        <v>5649145</v>
      </c>
      <c r="O81" s="2">
        <f t="shared" si="103"/>
        <v>7649145</v>
      </c>
      <c r="P81" s="2">
        <f t="shared" si="104"/>
        <v>997714.56521739159</v>
      </c>
      <c r="Q81" s="2">
        <f t="shared" si="105"/>
        <v>6651430.4347826084</v>
      </c>
      <c r="R81" s="2"/>
      <c r="S81" s="2">
        <f t="shared" si="106"/>
        <v>0</v>
      </c>
      <c r="T81" s="2">
        <f t="shared" si="107"/>
        <v>997714.56521739159</v>
      </c>
      <c r="U81" s="2">
        <f t="shared" si="108"/>
        <v>7649145</v>
      </c>
      <c r="V81" s="2">
        <f t="shared" si="109"/>
        <v>6651430.4347826084</v>
      </c>
      <c r="W81" s="2"/>
      <c r="X81" s="2">
        <f t="shared" si="110"/>
        <v>0</v>
      </c>
      <c r="Y81" s="2">
        <f t="shared" si="111"/>
        <v>0</v>
      </c>
      <c r="Z81" s="2"/>
      <c r="AA81" s="2">
        <f t="shared" si="112"/>
        <v>0</v>
      </c>
      <c r="AB81" s="2">
        <f t="shared" si="113"/>
        <v>0</v>
      </c>
      <c r="AC81" s="15"/>
      <c r="AD81" s="15"/>
      <c r="AE81" s="15"/>
      <c r="AF81" s="15" t="s">
        <v>65</v>
      </c>
      <c r="AG81" s="15"/>
      <c r="AH81" s="15"/>
      <c r="AI81" s="30"/>
    </row>
    <row r="82" spans="1:35" ht="28.8" hidden="1" x14ac:dyDescent="0.3">
      <c r="A82" s="15" t="s">
        <v>127</v>
      </c>
      <c r="B82" s="27" t="s">
        <v>117</v>
      </c>
      <c r="C82" s="28"/>
      <c r="D82" s="2"/>
      <c r="E82" s="2"/>
      <c r="F82" s="2"/>
      <c r="G82" s="2"/>
      <c r="H82" s="2"/>
      <c r="I82" s="2"/>
      <c r="J82" s="2">
        <v>4695000</v>
      </c>
      <c r="K82" s="2">
        <v>4695000</v>
      </c>
      <c r="L82" s="2">
        <f t="shared" si="101"/>
        <v>612391.30434782617</v>
      </c>
      <c r="M82" s="2">
        <f t="shared" si="102"/>
        <v>4082608.6956521738</v>
      </c>
      <c r="N82" s="2">
        <v>-4695000</v>
      </c>
      <c r="O82" s="2">
        <f t="shared" si="103"/>
        <v>0</v>
      </c>
      <c r="P82" s="2">
        <f t="shared" si="104"/>
        <v>0</v>
      </c>
      <c r="Q82" s="2">
        <f t="shared" si="105"/>
        <v>0</v>
      </c>
      <c r="R82" s="2"/>
      <c r="S82" s="2">
        <f t="shared" si="106"/>
        <v>0</v>
      </c>
      <c r="T82" s="2">
        <f t="shared" si="107"/>
        <v>0</v>
      </c>
      <c r="U82" s="2">
        <f t="shared" si="108"/>
        <v>0</v>
      </c>
      <c r="V82" s="2">
        <f t="shared" si="109"/>
        <v>0</v>
      </c>
      <c r="W82" s="2"/>
      <c r="X82" s="2">
        <f t="shared" si="110"/>
        <v>0</v>
      </c>
      <c r="Y82" s="2">
        <f t="shared" si="111"/>
        <v>0</v>
      </c>
      <c r="Z82" s="2"/>
      <c r="AA82" s="2">
        <f t="shared" si="112"/>
        <v>0</v>
      </c>
      <c r="AB82" s="2">
        <f t="shared" si="113"/>
        <v>0</v>
      </c>
      <c r="AC82" s="15"/>
      <c r="AD82" s="15"/>
      <c r="AE82" s="15"/>
      <c r="AF82" s="15" t="s">
        <v>65</v>
      </c>
      <c r="AG82" s="15"/>
      <c r="AH82" s="15"/>
      <c r="AI82" s="30"/>
    </row>
    <row r="83" spans="1:35" x14ac:dyDescent="0.3">
      <c r="A83" s="15" t="s">
        <v>160</v>
      </c>
      <c r="B83" s="27" t="s">
        <v>118</v>
      </c>
      <c r="C83" s="28"/>
      <c r="D83" s="2"/>
      <c r="E83" s="2"/>
      <c r="F83" s="2"/>
      <c r="G83" s="2"/>
      <c r="H83" s="2"/>
      <c r="I83" s="2"/>
      <c r="J83" s="2">
        <v>2700000</v>
      </c>
      <c r="K83" s="2">
        <v>2700000</v>
      </c>
      <c r="L83" s="2">
        <f t="shared" si="101"/>
        <v>352173.91304347804</v>
      </c>
      <c r="M83" s="2">
        <f t="shared" si="102"/>
        <v>2347826.086956522</v>
      </c>
      <c r="N83" s="2">
        <v>-954145</v>
      </c>
      <c r="O83" s="2">
        <f t="shared" si="103"/>
        <v>1745855</v>
      </c>
      <c r="P83" s="2">
        <f t="shared" si="104"/>
        <v>227720.21739130444</v>
      </c>
      <c r="Q83" s="2">
        <f t="shared" si="105"/>
        <v>1518134.7826086956</v>
      </c>
      <c r="R83" s="2"/>
      <c r="S83" s="2">
        <f t="shared" si="106"/>
        <v>0</v>
      </c>
      <c r="T83" s="2">
        <f t="shared" si="107"/>
        <v>227720.21739130444</v>
      </c>
      <c r="U83" s="2">
        <f t="shared" si="108"/>
        <v>1745855</v>
      </c>
      <c r="V83" s="2">
        <f t="shared" si="109"/>
        <v>1518134.7826086956</v>
      </c>
      <c r="W83" s="2"/>
      <c r="X83" s="2">
        <f t="shared" si="110"/>
        <v>0</v>
      </c>
      <c r="Y83" s="2">
        <f t="shared" si="111"/>
        <v>0</v>
      </c>
      <c r="Z83" s="2"/>
      <c r="AA83" s="2">
        <f t="shared" si="112"/>
        <v>0</v>
      </c>
      <c r="AB83" s="2">
        <f t="shared" si="113"/>
        <v>0</v>
      </c>
      <c r="AC83" s="15"/>
      <c r="AD83" s="15"/>
      <c r="AE83" s="15"/>
      <c r="AF83" s="15" t="s">
        <v>65</v>
      </c>
      <c r="AG83" s="15"/>
      <c r="AH83" s="15"/>
      <c r="AI83" s="30"/>
    </row>
    <row r="84" spans="1:35" ht="28.8" hidden="1" x14ac:dyDescent="0.3">
      <c r="A84" s="15" t="s">
        <v>180</v>
      </c>
      <c r="B84" s="27" t="s">
        <v>66</v>
      </c>
      <c r="C84" s="28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>
        <f t="shared" si="103"/>
        <v>0</v>
      </c>
      <c r="P84" s="2"/>
      <c r="Q84" s="2">
        <f t="shared" si="105"/>
        <v>0</v>
      </c>
      <c r="R84" s="2"/>
      <c r="S84" s="2">
        <f t="shared" si="106"/>
        <v>0</v>
      </c>
      <c r="T84" s="2">
        <f t="shared" si="107"/>
        <v>0</v>
      </c>
      <c r="U84" s="2">
        <f t="shared" si="108"/>
        <v>0</v>
      </c>
      <c r="V84" s="2">
        <f t="shared" si="109"/>
        <v>0</v>
      </c>
      <c r="W84" s="2">
        <v>5000000</v>
      </c>
      <c r="X84" s="2"/>
      <c r="Y84" s="2">
        <f t="shared" si="111"/>
        <v>4347826.0869565215</v>
      </c>
      <c r="Z84" s="2">
        <v>3000000</v>
      </c>
      <c r="AA84" s="2"/>
      <c r="AB84" s="2">
        <f t="shared" si="113"/>
        <v>2608695.6521739131</v>
      </c>
      <c r="AC84" s="15"/>
      <c r="AD84" s="15"/>
      <c r="AE84" s="15"/>
      <c r="AF84" s="15"/>
      <c r="AG84" s="15"/>
      <c r="AH84" s="15"/>
      <c r="AI84" s="30"/>
    </row>
    <row r="85" spans="1:35" hidden="1" x14ac:dyDescent="0.3">
      <c r="A85" s="15" t="s">
        <v>181</v>
      </c>
      <c r="B85" s="27" t="s">
        <v>56</v>
      </c>
      <c r="C85" s="28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>
        <f t="shared" si="103"/>
        <v>0</v>
      </c>
      <c r="P85" s="2"/>
      <c r="Q85" s="2">
        <f t="shared" si="105"/>
        <v>0</v>
      </c>
      <c r="R85" s="2"/>
      <c r="S85" s="2">
        <f t="shared" si="106"/>
        <v>0</v>
      </c>
      <c r="T85" s="2">
        <f t="shared" si="107"/>
        <v>0</v>
      </c>
      <c r="U85" s="2">
        <f t="shared" si="108"/>
        <v>0</v>
      </c>
      <c r="V85" s="2">
        <f t="shared" si="109"/>
        <v>0</v>
      </c>
      <c r="W85" s="2">
        <v>3000000</v>
      </c>
      <c r="X85" s="2"/>
      <c r="Y85" s="2">
        <f t="shared" si="111"/>
        <v>2608695.6521739131</v>
      </c>
      <c r="Z85" s="2"/>
      <c r="AA85" s="2"/>
      <c r="AB85" s="2">
        <f t="shared" si="113"/>
        <v>0</v>
      </c>
      <c r="AC85" s="15"/>
      <c r="AD85" s="15"/>
      <c r="AE85" s="15"/>
      <c r="AF85" s="15"/>
      <c r="AG85" s="15"/>
      <c r="AH85" s="15"/>
      <c r="AI85" s="30"/>
    </row>
    <row r="86" spans="1:35" ht="28.8" x14ac:dyDescent="0.3">
      <c r="A86" s="15" t="s">
        <v>182</v>
      </c>
      <c r="B86" s="27" t="s">
        <v>123</v>
      </c>
      <c r="C86" s="28"/>
      <c r="D86" s="2"/>
      <c r="E86" s="2"/>
      <c r="F86" s="2"/>
      <c r="G86" s="2"/>
      <c r="H86" s="2"/>
      <c r="I86" s="2"/>
      <c r="J86" s="2"/>
      <c r="K86" s="2"/>
      <c r="L86" s="2"/>
      <c r="M86" s="2"/>
      <c r="N86" s="2">
        <v>1500000</v>
      </c>
      <c r="O86" s="2">
        <f t="shared" si="103"/>
        <v>1500000</v>
      </c>
      <c r="P86" s="2"/>
      <c r="Q86" s="2">
        <f t="shared" si="105"/>
        <v>1304347.8260869565</v>
      </c>
      <c r="R86" s="2">
        <v>-1500000</v>
      </c>
      <c r="S86" s="2">
        <f t="shared" si="106"/>
        <v>-1304347.8260869565</v>
      </c>
      <c r="T86" s="2">
        <f t="shared" si="107"/>
        <v>0</v>
      </c>
      <c r="U86" s="2">
        <f t="shared" si="108"/>
        <v>0</v>
      </c>
      <c r="V86" s="2">
        <f t="shared" si="109"/>
        <v>0</v>
      </c>
      <c r="W86" s="2"/>
      <c r="X86" s="2"/>
      <c r="Y86" s="2">
        <f t="shared" si="111"/>
        <v>0</v>
      </c>
      <c r="Z86" s="2"/>
      <c r="AA86" s="2"/>
      <c r="AB86" s="2">
        <f t="shared" si="113"/>
        <v>0</v>
      </c>
      <c r="AC86" s="15"/>
      <c r="AD86" s="15"/>
      <c r="AE86" s="15"/>
      <c r="AF86" s="15"/>
      <c r="AG86" s="15"/>
      <c r="AH86" s="15"/>
      <c r="AI86" s="30"/>
    </row>
    <row r="87" spans="1:35" ht="28.8" x14ac:dyDescent="0.3">
      <c r="A87" s="15" t="s">
        <v>185</v>
      </c>
      <c r="B87" s="27" t="s">
        <v>122</v>
      </c>
      <c r="C87" s="28"/>
      <c r="D87" s="2"/>
      <c r="E87" s="2"/>
      <c r="F87" s="2"/>
      <c r="G87" s="2"/>
      <c r="H87" s="2"/>
      <c r="I87" s="2"/>
      <c r="J87" s="2"/>
      <c r="K87" s="2"/>
      <c r="L87" s="2"/>
      <c r="M87" s="2"/>
      <c r="N87" s="2">
        <v>1500000</v>
      </c>
      <c r="O87" s="2">
        <f t="shared" si="103"/>
        <v>1500000</v>
      </c>
      <c r="P87" s="2"/>
      <c r="Q87" s="2">
        <f t="shared" si="105"/>
        <v>1304347.8260869565</v>
      </c>
      <c r="R87" s="2">
        <v>-1500000</v>
      </c>
      <c r="S87" s="2">
        <f t="shared" si="106"/>
        <v>-1304347.8260869565</v>
      </c>
      <c r="T87" s="2">
        <f t="shared" si="107"/>
        <v>0</v>
      </c>
      <c r="U87" s="2">
        <f t="shared" si="108"/>
        <v>0</v>
      </c>
      <c r="V87" s="2">
        <f t="shared" si="109"/>
        <v>0</v>
      </c>
      <c r="W87" s="2"/>
      <c r="X87" s="2"/>
      <c r="Y87" s="2">
        <f t="shared" si="111"/>
        <v>0</v>
      </c>
      <c r="Z87" s="2"/>
      <c r="AA87" s="2"/>
      <c r="AB87" s="2">
        <f t="shared" si="113"/>
        <v>0</v>
      </c>
      <c r="AC87" s="15"/>
      <c r="AD87" s="15"/>
      <c r="AE87" s="15"/>
      <c r="AF87" s="15"/>
      <c r="AG87" s="15"/>
      <c r="AH87" s="15"/>
      <c r="AI87" s="30"/>
    </row>
    <row r="88" spans="1:35" x14ac:dyDescent="0.3">
      <c r="A88" s="15" t="s">
        <v>186</v>
      </c>
      <c r="B88" s="27" t="s">
        <v>187</v>
      </c>
      <c r="C88" s="28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>
        <v>11500000</v>
      </c>
      <c r="S88" s="2">
        <f t="shared" si="106"/>
        <v>10000000</v>
      </c>
      <c r="T88" s="2">
        <f t="shared" ref="T88:T89" si="116">U88-V88</f>
        <v>1500000</v>
      </c>
      <c r="U88" s="2">
        <f t="shared" ref="U88:U89" si="117">R88+O88</f>
        <v>11500000</v>
      </c>
      <c r="V88" s="2">
        <f>U88*100/115</f>
        <v>10000000</v>
      </c>
      <c r="W88" s="2"/>
      <c r="X88" s="2"/>
      <c r="Y88" s="2"/>
      <c r="Z88" s="2"/>
      <c r="AA88" s="2"/>
      <c r="AB88" s="2"/>
      <c r="AC88" s="15"/>
      <c r="AD88" s="15"/>
      <c r="AE88" s="15"/>
      <c r="AF88" s="15"/>
      <c r="AG88" s="15"/>
      <c r="AH88" s="15"/>
      <c r="AI88" s="30"/>
    </row>
    <row r="89" spans="1:35" ht="28.8" x14ac:dyDescent="0.3">
      <c r="A89" s="15" t="s">
        <v>194</v>
      </c>
      <c r="B89" s="27" t="s">
        <v>193</v>
      </c>
      <c r="C89" s="28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>
        <v>3534000</v>
      </c>
      <c r="S89" s="2">
        <f t="shared" si="106"/>
        <v>3073043.4782608696</v>
      </c>
      <c r="T89" s="2">
        <f t="shared" si="116"/>
        <v>460956.52173913037</v>
      </c>
      <c r="U89" s="2">
        <f t="shared" si="117"/>
        <v>3534000</v>
      </c>
      <c r="V89" s="2">
        <f t="shared" si="109"/>
        <v>3073043.4782608696</v>
      </c>
      <c r="W89" s="2"/>
      <c r="X89" s="2"/>
      <c r="Y89" s="2"/>
      <c r="Z89" s="2"/>
      <c r="AA89" s="2"/>
      <c r="AB89" s="2"/>
      <c r="AC89" s="15"/>
      <c r="AD89" s="15"/>
      <c r="AE89" s="15"/>
      <c r="AF89" s="15"/>
      <c r="AG89" s="15"/>
      <c r="AH89" s="15"/>
      <c r="AI89" s="30"/>
    </row>
    <row r="90" spans="1:35" s="30" customFormat="1" ht="15" thickBot="1" x14ac:dyDescent="0.35">
      <c r="A90" s="15" t="s">
        <v>71</v>
      </c>
      <c r="B90" s="16" t="s">
        <v>72</v>
      </c>
      <c r="C90" s="17">
        <v>0</v>
      </c>
      <c r="D90" s="2">
        <v>0</v>
      </c>
      <c r="E90" s="2">
        <v>0</v>
      </c>
      <c r="F90" s="2">
        <v>503239.34250000003</v>
      </c>
      <c r="G90" s="2">
        <v>3858168.2925000004</v>
      </c>
      <c r="H90" s="2">
        <v>3354928.95</v>
      </c>
      <c r="I90" s="2"/>
      <c r="J90" s="2">
        <v>15000000</v>
      </c>
      <c r="K90" s="2">
        <v>15000000</v>
      </c>
      <c r="L90" s="2">
        <f t="shared" si="101"/>
        <v>1956521.7391304355</v>
      </c>
      <c r="M90" s="2">
        <f t="shared" si="102"/>
        <v>13043478.260869564</v>
      </c>
      <c r="N90" s="2"/>
      <c r="O90" s="2">
        <f t="shared" si="103"/>
        <v>15000000</v>
      </c>
      <c r="P90" s="2">
        <f t="shared" si="104"/>
        <v>1956521.7391304355</v>
      </c>
      <c r="Q90" s="2">
        <f t="shared" si="105"/>
        <v>13043478.260869564</v>
      </c>
      <c r="R90" s="2"/>
      <c r="S90" s="2">
        <f t="shared" si="106"/>
        <v>0</v>
      </c>
      <c r="T90" s="2">
        <f t="shared" si="107"/>
        <v>1956521.7391304355</v>
      </c>
      <c r="U90" s="2">
        <f t="shared" si="108"/>
        <v>15000000</v>
      </c>
      <c r="V90" s="2">
        <f t="shared" si="109"/>
        <v>13043478.260869564</v>
      </c>
      <c r="W90" s="2">
        <v>0</v>
      </c>
      <c r="X90" s="2">
        <f t="shared" si="110"/>
        <v>0</v>
      </c>
      <c r="Y90" s="2">
        <f t="shared" si="111"/>
        <v>0</v>
      </c>
      <c r="Z90" s="2">
        <v>0</v>
      </c>
      <c r="AA90" s="2">
        <f t="shared" si="112"/>
        <v>0</v>
      </c>
      <c r="AB90" s="2">
        <f t="shared" si="113"/>
        <v>0</v>
      </c>
      <c r="AC90" s="16" t="s">
        <v>24</v>
      </c>
      <c r="AD90" s="16" t="s">
        <v>17</v>
      </c>
      <c r="AE90" s="16" t="s">
        <v>25</v>
      </c>
      <c r="AF90" s="16" t="s">
        <v>19</v>
      </c>
      <c r="AG90" s="16" t="s">
        <v>35</v>
      </c>
      <c r="AH90" s="16" t="s">
        <v>47</v>
      </c>
      <c r="AI90" s="6"/>
    </row>
    <row r="91" spans="1:35" s="12" customFormat="1" ht="15" thickBot="1" x14ac:dyDescent="0.35">
      <c r="A91" s="70" t="s">
        <v>171</v>
      </c>
      <c r="B91" s="71"/>
      <c r="C91" s="39">
        <f t="shared" ref="C91:W91" si="118">SUM(C58:C90)</f>
        <v>2260870</v>
      </c>
      <c r="D91" s="39">
        <f t="shared" si="118"/>
        <v>339130.64999999991</v>
      </c>
      <c r="E91" s="39">
        <f t="shared" si="118"/>
        <v>2600000.65</v>
      </c>
      <c r="F91" s="39">
        <f t="shared" si="118"/>
        <v>595383.67950000009</v>
      </c>
      <c r="G91" s="39">
        <f t="shared" si="118"/>
        <v>4564608.2095000008</v>
      </c>
      <c r="H91" s="39">
        <f t="shared" si="118"/>
        <v>3969224.5300000003</v>
      </c>
      <c r="I91" s="39">
        <f t="shared" si="118"/>
        <v>-21799151</v>
      </c>
      <c r="J91" s="39">
        <f t="shared" si="118"/>
        <v>79295896</v>
      </c>
      <c r="K91" s="39">
        <f t="shared" si="118"/>
        <v>57496745</v>
      </c>
      <c r="L91" s="39">
        <f t="shared" ref="L91:M91" si="119">SUM(L58:L90)</f>
        <v>7499575.4347826093</v>
      </c>
      <c r="M91" s="39">
        <f t="shared" si="119"/>
        <v>49997169.565217391</v>
      </c>
      <c r="N91" s="39">
        <f t="shared" ref="N91" si="120">SUM(N58:N90)</f>
        <v>9000000</v>
      </c>
      <c r="O91" s="39">
        <f>SUM(O58:O90)</f>
        <v>66496745</v>
      </c>
      <c r="P91" s="39">
        <f t="shared" ref="P91:V91" si="121">SUM(P58:P90)</f>
        <v>8282184.1304347841</v>
      </c>
      <c r="Q91" s="39">
        <f t="shared" si="121"/>
        <v>57823256.521739118</v>
      </c>
      <c r="R91" s="39">
        <f t="shared" si="121"/>
        <v>2700000</v>
      </c>
      <c r="S91" s="39">
        <f t="shared" si="121"/>
        <v>2347826.0869565201</v>
      </c>
      <c r="T91" s="39">
        <f t="shared" si="121"/>
        <v>9025662.3913043495</v>
      </c>
      <c r="U91" s="39">
        <f t="shared" si="121"/>
        <v>69196745</v>
      </c>
      <c r="V91" s="39">
        <f t="shared" si="121"/>
        <v>60171082.608695649</v>
      </c>
      <c r="W91" s="39">
        <f t="shared" si="118"/>
        <v>49548999.999999985</v>
      </c>
      <c r="X91" s="39">
        <f t="shared" ref="X91:AA91" si="122">SUM(X58:X90)</f>
        <v>5419434.7826086935</v>
      </c>
      <c r="Y91" s="39">
        <f t="shared" si="122"/>
        <v>43086086.956521727</v>
      </c>
      <c r="Z91" s="39">
        <f t="shared" si="122"/>
        <v>41204999.999999925</v>
      </c>
      <c r="AA91" s="39">
        <f t="shared" si="122"/>
        <v>4983260.8695652094</v>
      </c>
      <c r="AB91" s="39">
        <f t="shared" ref="AB91" si="123">SUM(AB58:AB90)</f>
        <v>35830434.782608636</v>
      </c>
      <c r="AC91" s="26"/>
      <c r="AD91" s="26"/>
      <c r="AE91" s="26"/>
      <c r="AF91" s="26"/>
      <c r="AG91" s="26"/>
      <c r="AH91" s="26"/>
    </row>
    <row r="92" spans="1:35" s="12" customFormat="1" ht="15.6" thickTop="1" thickBot="1" x14ac:dyDescent="0.35">
      <c r="A92" s="68" t="s">
        <v>172</v>
      </c>
      <c r="B92" s="69"/>
      <c r="C92" s="40">
        <f t="shared" ref="C92:W92" si="124">C91+C50+C44+C38+C30+C16+C54</f>
        <v>16426089.434782609</v>
      </c>
      <c r="D92" s="40">
        <f t="shared" si="124"/>
        <v>2493914.3652173914</v>
      </c>
      <c r="E92" s="40">
        <f t="shared" si="124"/>
        <v>18920003.800000001</v>
      </c>
      <c r="F92" s="40">
        <f t="shared" si="124"/>
        <v>2160434.7029999997</v>
      </c>
      <c r="G92" s="40">
        <f t="shared" si="124"/>
        <v>16563332.723000003</v>
      </c>
      <c r="H92" s="40">
        <f t="shared" si="124"/>
        <v>14402898.02</v>
      </c>
      <c r="I92" s="40">
        <f t="shared" si="124"/>
        <v>-31760896</v>
      </c>
      <c r="J92" s="40">
        <f t="shared" si="124"/>
        <v>121505896</v>
      </c>
      <c r="K92" s="40">
        <f t="shared" si="124"/>
        <v>85745000</v>
      </c>
      <c r="L92" s="40">
        <f>L91+L50+L44+L38+L30+L16+L54</f>
        <v>10760217.39130435</v>
      </c>
      <c r="M92" s="40">
        <f>M91+M50+M44+M38+M30+M16+M54</f>
        <v>74984782.608695641</v>
      </c>
      <c r="N92" s="40">
        <f t="shared" ref="N92" si="125">N91+N50+N44+N38+N30+N16+N54</f>
        <v>487500</v>
      </c>
      <c r="O92" s="40">
        <f>O91+O50+O44+O38+O30+O16+O54</f>
        <v>86232500</v>
      </c>
      <c r="P92" s="40">
        <f t="shared" ref="P92:V92" si="126">P91+P50+P44+P38+P30+P16+P54</f>
        <v>10368913.043478264</v>
      </c>
      <c r="Q92" s="40">
        <f t="shared" si="126"/>
        <v>74984782.608695641</v>
      </c>
      <c r="R92" s="40">
        <f t="shared" si="126"/>
        <v>0</v>
      </c>
      <c r="S92" s="40">
        <f t="shared" ref="S92" si="127">S91+S50+S44+S38+S30+S16+S54</f>
        <v>-1.6298145055770874E-9</v>
      </c>
      <c r="T92" s="40">
        <f t="shared" si="126"/>
        <v>10760217.391304348</v>
      </c>
      <c r="U92" s="40">
        <f t="shared" si="126"/>
        <v>86232500</v>
      </c>
      <c r="V92" s="40">
        <f t="shared" si="126"/>
        <v>74984782.608695641</v>
      </c>
      <c r="W92" s="40">
        <f t="shared" si="124"/>
        <v>61178999.999999985</v>
      </c>
      <c r="X92" s="40">
        <f t="shared" ref="X92:AA92" si="128">X91+X50+X44+X38+X30+X16+X54</f>
        <v>6936391.3043478243</v>
      </c>
      <c r="Y92" s="40">
        <f t="shared" si="128"/>
        <v>53199130.434782602</v>
      </c>
      <c r="Z92" s="40">
        <f t="shared" si="128"/>
        <v>50894999.999999925</v>
      </c>
      <c r="AA92" s="40">
        <f t="shared" si="128"/>
        <v>5823260.8695652094</v>
      </c>
      <c r="AB92" s="40">
        <f t="shared" ref="AB92" si="129">AB91+AB50+AB44+AB38+AB30+AB16+AB54</f>
        <v>44680434.782608643</v>
      </c>
      <c r="AC92" s="41"/>
      <c r="AD92" s="41"/>
      <c r="AE92" s="41"/>
      <c r="AF92" s="41"/>
      <c r="AG92" s="41"/>
      <c r="AH92" s="41"/>
    </row>
    <row r="93" spans="1:35" ht="15" thickTop="1" x14ac:dyDescent="0.3">
      <c r="W93" s="42">
        <v>-61179000</v>
      </c>
      <c r="Z93" s="42">
        <v>-51383000</v>
      </c>
      <c r="AB93" s="42">
        <v>-44680000</v>
      </c>
    </row>
    <row r="95" spans="1:35" x14ac:dyDescent="0.3">
      <c r="W95" s="42">
        <f>W92-W64-W63-W62</f>
        <v>24730000.000000007</v>
      </c>
      <c r="Y95" s="42">
        <v>53199132</v>
      </c>
      <c r="Z95" s="42">
        <f>Z92-Z64-Z63-Z62</f>
        <v>12929999.999999996</v>
      </c>
      <c r="AA95" s="42">
        <f>AA92-AA64-AA63-AA62</f>
        <v>871304.34782608692</v>
      </c>
      <c r="AB95" s="42">
        <f t="shared" ref="AB95" si="130">AB92-AB64-AB63-AB62</f>
        <v>11667391.304347832</v>
      </c>
    </row>
    <row r="96" spans="1:35" x14ac:dyDescent="0.3">
      <c r="J96" s="42">
        <f>J92-J83-J82-J81-J80-J79</f>
        <v>86510896</v>
      </c>
      <c r="K96" s="42">
        <f>K92-K83-K82-K81-K80-K79</f>
        <v>50750000</v>
      </c>
      <c r="R96" s="42">
        <f>Q92-V92</f>
        <v>0</v>
      </c>
    </row>
    <row r="97" spans="5:28" x14ac:dyDescent="0.3">
      <c r="Z97" s="42">
        <v>11667391</v>
      </c>
      <c r="AB97" s="42">
        <f>Z97-AB95</f>
        <v>-0.30434783175587654</v>
      </c>
    </row>
    <row r="98" spans="5:28" x14ac:dyDescent="0.3">
      <c r="K98" s="42">
        <v>50000000</v>
      </c>
      <c r="R98" s="42">
        <f>R92*100/115</f>
        <v>0</v>
      </c>
      <c r="Y98" s="42">
        <f>Y92-Y95</f>
        <v>-1.5652173981070518</v>
      </c>
      <c r="Z98" s="42">
        <f>Z97-Z95</f>
        <v>-1262608.9999999963</v>
      </c>
    </row>
    <row r="99" spans="5:28" x14ac:dyDescent="0.3">
      <c r="K99" s="42">
        <f>K98-K96</f>
        <v>-750000</v>
      </c>
    </row>
    <row r="104" spans="5:28" x14ac:dyDescent="0.3">
      <c r="E104" s="42">
        <v>57418793</v>
      </c>
    </row>
  </sheetData>
  <sortState xmlns:xlrd2="http://schemas.microsoft.com/office/spreadsheetml/2017/richdata2" ref="A58:AI90">
    <sortCondition ref="AF58:AF90"/>
  </sortState>
  <mergeCells count="13">
    <mergeCell ref="A30:B30"/>
    <mergeCell ref="A1:H1"/>
    <mergeCell ref="A92:B92"/>
    <mergeCell ref="A91:B91"/>
    <mergeCell ref="A50:B50"/>
    <mergeCell ref="A44:B44"/>
    <mergeCell ref="A3:Z4"/>
    <mergeCell ref="A17:Z18"/>
    <mergeCell ref="A31:Z32"/>
    <mergeCell ref="A39:Z40"/>
    <mergeCell ref="A45:Z46"/>
    <mergeCell ref="A54:B54"/>
    <mergeCell ref="A55:Z56"/>
  </mergeCells>
  <pageMargins left="0.70866141732283472" right="0.70866141732283472" top="0.74803149606299213" bottom="0.74803149606299213" header="0.31496062992125984" footer="0.31496062992125984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CAPITAL EXPENDITURE</vt:lpstr>
      <vt:lpstr>'CAPITAL EXPENDITURE'!Print_Area</vt:lpstr>
      <vt:lpstr>'CAPITAL EXPENDITURE'!Print_Titles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Sbonelo Ngidi</dc:creator>
  <cp:lastModifiedBy>Thuthukani Zondo</cp:lastModifiedBy>
  <cp:lastPrinted>2023-10-18T09:28:27Z</cp:lastPrinted>
  <dcterms:created xsi:type="dcterms:W3CDTF">2021-06-30T12:06:20Z</dcterms:created>
  <dcterms:modified xsi:type="dcterms:W3CDTF">2025-01-16T11:32:47Z</dcterms:modified>
</cp:coreProperties>
</file>