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-Anne.naidoo\Documents\Documents\Annual Reports\22-23 Draft Annual Report\"/>
    </mc:Choice>
  </mc:AlternateContent>
  <xr:revisionPtr revIDLastSave="0" documentId="8_{BD91B0A9-890C-4085-B855-7929284E17CD}" xr6:coauthVersionLast="47" xr6:coauthVersionMax="47" xr10:uidLastSave="{00000000-0000-0000-0000-000000000000}"/>
  <bookViews>
    <workbookView xWindow="-110" yWindow="-110" windowWidth="19420" windowHeight="11620" tabRatio="599" xr2:uid="{00000000-000D-0000-FFFF-FFFF00000000}"/>
  </bookViews>
  <sheets>
    <sheet name="CAPITAL EXPENDITURE" sheetId="1" r:id="rId1"/>
  </sheets>
  <definedNames>
    <definedName name="_xlnm.Print_Area" localSheetId="0">'CAPITAL EXPENDITURE'!$A$1:$Q$81</definedName>
    <definedName name="_xlnm.Print_Titles" localSheetId="0">'CAPITAL EXPENDITURE'!$1:$2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8" i="1" l="1"/>
  <c r="N87" i="1"/>
  <c r="N85" i="1"/>
  <c r="K91" i="1"/>
  <c r="K87" i="1" l="1"/>
  <c r="M86" i="1"/>
  <c r="O89" i="1"/>
  <c r="O85" i="1" l="1"/>
  <c r="M89" i="1"/>
  <c r="M88" i="1"/>
  <c r="E84" i="1"/>
  <c r="L85" i="1"/>
  <c r="M84" i="1"/>
  <c r="L84" i="1"/>
  <c r="M77" i="1"/>
  <c r="O77" i="1"/>
  <c r="O78" i="1"/>
  <c r="N78" i="1"/>
  <c r="N77" i="1"/>
  <c r="L80" i="1" l="1"/>
  <c r="M80" i="1"/>
  <c r="O72" i="1"/>
  <c r="N72" i="1"/>
  <c r="O71" i="1"/>
  <c r="N71" i="1"/>
  <c r="O70" i="1"/>
  <c r="N70" i="1"/>
  <c r="L46" i="1"/>
  <c r="M46" i="1"/>
  <c r="L40" i="1"/>
  <c r="M40" i="1"/>
  <c r="L34" i="1"/>
  <c r="M34" i="1"/>
  <c r="L27" i="1"/>
  <c r="M27" i="1"/>
  <c r="L20" i="1"/>
  <c r="M20" i="1"/>
  <c r="G65" i="1"/>
  <c r="M81" i="1" l="1"/>
  <c r="L81" i="1"/>
  <c r="G6" i="1"/>
  <c r="H6" i="1" s="1"/>
  <c r="G7" i="1"/>
  <c r="H79" i="1"/>
  <c r="I79" i="1" s="1"/>
  <c r="J79" i="1" s="1"/>
  <c r="N79" i="1" s="1"/>
  <c r="H78" i="1"/>
  <c r="I78" i="1" s="1"/>
  <c r="J78" i="1" s="1"/>
  <c r="H76" i="1"/>
  <c r="I76" i="1" s="1"/>
  <c r="J76" i="1" s="1"/>
  <c r="N76" i="1" s="1"/>
  <c r="H75" i="1"/>
  <c r="I75" i="1" s="1"/>
  <c r="J75" i="1" s="1"/>
  <c r="N75" i="1" s="1"/>
  <c r="H74" i="1"/>
  <c r="I74" i="1" s="1"/>
  <c r="J74" i="1" s="1"/>
  <c r="N74" i="1" s="1"/>
  <c r="I73" i="1"/>
  <c r="J73" i="1" s="1"/>
  <c r="N73" i="1" s="1"/>
  <c r="H73" i="1"/>
  <c r="H69" i="1"/>
  <c r="I69" i="1" s="1"/>
  <c r="J69" i="1" s="1"/>
  <c r="N69" i="1" s="1"/>
  <c r="H68" i="1"/>
  <c r="I68" i="1" s="1"/>
  <c r="J68" i="1" s="1"/>
  <c r="N68" i="1" s="1"/>
  <c r="H67" i="1"/>
  <c r="I67" i="1" s="1"/>
  <c r="J67" i="1" s="1"/>
  <c r="N67" i="1" s="1"/>
  <c r="H66" i="1"/>
  <c r="I66" i="1" s="1"/>
  <c r="J66" i="1" s="1"/>
  <c r="N66" i="1" s="1"/>
  <c r="H65" i="1"/>
  <c r="I65" i="1" s="1"/>
  <c r="J65" i="1" s="1"/>
  <c r="N65" i="1" s="1"/>
  <c r="H64" i="1"/>
  <c r="I64" i="1" s="1"/>
  <c r="J64" i="1" s="1"/>
  <c r="N64" i="1" s="1"/>
  <c r="H63" i="1"/>
  <c r="I63" i="1" s="1"/>
  <c r="J63" i="1" s="1"/>
  <c r="N63" i="1" s="1"/>
  <c r="H62" i="1"/>
  <c r="I62" i="1" s="1"/>
  <c r="J62" i="1" s="1"/>
  <c r="N62" i="1" s="1"/>
  <c r="H61" i="1"/>
  <c r="I61" i="1" s="1"/>
  <c r="J61" i="1" s="1"/>
  <c r="N61" i="1" s="1"/>
  <c r="H60" i="1"/>
  <c r="I60" i="1" s="1"/>
  <c r="J60" i="1" s="1"/>
  <c r="N60" i="1" s="1"/>
  <c r="H59" i="1"/>
  <c r="I59" i="1" s="1"/>
  <c r="J59" i="1" s="1"/>
  <c r="N59" i="1" s="1"/>
  <c r="H58" i="1"/>
  <c r="I58" i="1" s="1"/>
  <c r="J58" i="1" s="1"/>
  <c r="N58" i="1" s="1"/>
  <c r="H57" i="1"/>
  <c r="I57" i="1" s="1"/>
  <c r="J57" i="1" s="1"/>
  <c r="N57" i="1" s="1"/>
  <c r="H56" i="1"/>
  <c r="I56" i="1" s="1"/>
  <c r="J56" i="1" s="1"/>
  <c r="N56" i="1" s="1"/>
  <c r="H55" i="1"/>
  <c r="I55" i="1" s="1"/>
  <c r="J55" i="1" s="1"/>
  <c r="N55" i="1" s="1"/>
  <c r="H54" i="1"/>
  <c r="I54" i="1" s="1"/>
  <c r="J54" i="1" s="1"/>
  <c r="N54" i="1" s="1"/>
  <c r="H53" i="1"/>
  <c r="I53" i="1" s="1"/>
  <c r="J53" i="1" s="1"/>
  <c r="N53" i="1" s="1"/>
  <c r="H52" i="1"/>
  <c r="I52" i="1" s="1"/>
  <c r="J52" i="1" s="1"/>
  <c r="N52" i="1" s="1"/>
  <c r="H51" i="1"/>
  <c r="I51" i="1" s="1"/>
  <c r="J51" i="1" s="1"/>
  <c r="N51" i="1" s="1"/>
  <c r="H50" i="1"/>
  <c r="I50" i="1" s="1"/>
  <c r="J50" i="1" s="1"/>
  <c r="N50" i="1" s="1"/>
  <c r="H45" i="1"/>
  <c r="I45" i="1" s="1"/>
  <c r="J45" i="1" s="1"/>
  <c r="N45" i="1" s="1"/>
  <c r="H44" i="1"/>
  <c r="I44" i="1" s="1"/>
  <c r="J44" i="1" s="1"/>
  <c r="N44" i="1" s="1"/>
  <c r="H39" i="1"/>
  <c r="I39" i="1" s="1"/>
  <c r="J39" i="1" s="1"/>
  <c r="N39" i="1" s="1"/>
  <c r="H38" i="1"/>
  <c r="I38" i="1" s="1"/>
  <c r="J38" i="1" s="1"/>
  <c r="N38" i="1" s="1"/>
  <c r="H33" i="1"/>
  <c r="I33" i="1" s="1"/>
  <c r="J33" i="1" s="1"/>
  <c r="N33" i="1" s="1"/>
  <c r="H32" i="1"/>
  <c r="I32" i="1" s="1"/>
  <c r="J32" i="1" s="1"/>
  <c r="N32" i="1" s="1"/>
  <c r="H31" i="1"/>
  <c r="I31" i="1" s="1"/>
  <c r="H26" i="1"/>
  <c r="I26" i="1" s="1"/>
  <c r="J26" i="1" s="1"/>
  <c r="N26" i="1" s="1"/>
  <c r="H25" i="1"/>
  <c r="I25" i="1" s="1"/>
  <c r="J25" i="1" s="1"/>
  <c r="N25" i="1" s="1"/>
  <c r="H24" i="1"/>
  <c r="I24" i="1" s="1"/>
  <c r="J24" i="1" s="1"/>
  <c r="N24" i="1" s="1"/>
  <c r="N27" i="1" l="1"/>
  <c r="N46" i="1"/>
  <c r="N80" i="1"/>
  <c r="N40" i="1"/>
  <c r="J40" i="1"/>
  <c r="I40" i="1"/>
  <c r="J27" i="1"/>
  <c r="I27" i="1"/>
  <c r="J31" i="1"/>
  <c r="I34" i="1"/>
  <c r="J80" i="1"/>
  <c r="I46" i="1"/>
  <c r="J46" i="1"/>
  <c r="I80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J34" i="1" l="1"/>
  <c r="N31" i="1"/>
  <c r="N34" i="1" s="1"/>
  <c r="I7" i="1"/>
  <c r="J7" i="1" s="1"/>
  <c r="N7" i="1" s="1"/>
  <c r="I8" i="1"/>
  <c r="J8" i="1" s="1"/>
  <c r="N8" i="1" s="1"/>
  <c r="I9" i="1"/>
  <c r="J9" i="1" s="1"/>
  <c r="N9" i="1" s="1"/>
  <c r="I10" i="1"/>
  <c r="J10" i="1" s="1"/>
  <c r="N10" i="1" s="1"/>
  <c r="I11" i="1"/>
  <c r="J11" i="1" s="1"/>
  <c r="N11" i="1" s="1"/>
  <c r="I12" i="1"/>
  <c r="J12" i="1" s="1"/>
  <c r="N12" i="1" s="1"/>
  <c r="I14" i="1"/>
  <c r="J14" i="1" s="1"/>
  <c r="N14" i="1" s="1"/>
  <c r="I15" i="1"/>
  <c r="J15" i="1" s="1"/>
  <c r="N15" i="1" s="1"/>
  <c r="I16" i="1"/>
  <c r="J16" i="1" s="1"/>
  <c r="N16" i="1" s="1"/>
  <c r="I17" i="1"/>
  <c r="J17" i="1" s="1"/>
  <c r="N17" i="1" s="1"/>
  <c r="I18" i="1"/>
  <c r="J18" i="1" s="1"/>
  <c r="N18" i="1" s="1"/>
  <c r="I19" i="1"/>
  <c r="J19" i="1" s="1"/>
  <c r="N19" i="1" s="1"/>
  <c r="I6" i="1"/>
  <c r="H46" i="1"/>
  <c r="J6" i="1" l="1"/>
  <c r="N6" i="1" s="1"/>
  <c r="H27" i="1"/>
  <c r="K26" i="1" l="1"/>
  <c r="O26" i="1" s="1"/>
  <c r="K25" i="1"/>
  <c r="O25" i="1" s="1"/>
  <c r="K24" i="1"/>
  <c r="O24" i="1" s="1"/>
  <c r="O27" i="1" s="1"/>
  <c r="F20" i="1"/>
  <c r="G20" i="1"/>
  <c r="P20" i="1"/>
  <c r="Q20" i="1"/>
  <c r="F27" i="1"/>
  <c r="G27" i="1"/>
  <c r="P27" i="1"/>
  <c r="Q27" i="1"/>
  <c r="F34" i="1"/>
  <c r="G34" i="1"/>
  <c r="P34" i="1"/>
  <c r="Q34" i="1"/>
  <c r="F40" i="1"/>
  <c r="G40" i="1"/>
  <c r="P40" i="1"/>
  <c r="Q40" i="1"/>
  <c r="F46" i="1"/>
  <c r="G46" i="1"/>
  <c r="P46" i="1"/>
  <c r="Q46" i="1"/>
  <c r="P80" i="1"/>
  <c r="Q80" i="1"/>
  <c r="G80" i="1"/>
  <c r="K79" i="1"/>
  <c r="O79" i="1" s="1"/>
  <c r="K78" i="1"/>
  <c r="K76" i="1"/>
  <c r="O76" i="1" s="1"/>
  <c r="K75" i="1"/>
  <c r="O75" i="1" s="1"/>
  <c r="K74" i="1"/>
  <c r="O74" i="1" s="1"/>
  <c r="K73" i="1"/>
  <c r="O73" i="1" s="1"/>
  <c r="K69" i="1"/>
  <c r="O69" i="1" s="1"/>
  <c r="K68" i="1"/>
  <c r="O68" i="1" s="1"/>
  <c r="K67" i="1"/>
  <c r="O67" i="1" s="1"/>
  <c r="K66" i="1"/>
  <c r="O66" i="1" s="1"/>
  <c r="K65" i="1"/>
  <c r="O65" i="1" s="1"/>
  <c r="K64" i="1"/>
  <c r="O64" i="1" s="1"/>
  <c r="K63" i="1"/>
  <c r="O63" i="1" s="1"/>
  <c r="K62" i="1"/>
  <c r="O62" i="1" s="1"/>
  <c r="K61" i="1"/>
  <c r="O61" i="1" s="1"/>
  <c r="K60" i="1"/>
  <c r="O60" i="1" s="1"/>
  <c r="K59" i="1"/>
  <c r="O59" i="1" s="1"/>
  <c r="K58" i="1"/>
  <c r="O58" i="1" s="1"/>
  <c r="K57" i="1"/>
  <c r="O57" i="1" s="1"/>
  <c r="K56" i="1"/>
  <c r="O56" i="1" s="1"/>
  <c r="K55" i="1"/>
  <c r="O55" i="1" s="1"/>
  <c r="K54" i="1"/>
  <c r="O54" i="1" s="1"/>
  <c r="K53" i="1"/>
  <c r="O53" i="1" s="1"/>
  <c r="K52" i="1"/>
  <c r="O52" i="1" s="1"/>
  <c r="K51" i="1"/>
  <c r="O51" i="1" s="1"/>
  <c r="K50" i="1"/>
  <c r="O50" i="1" s="1"/>
  <c r="K45" i="1"/>
  <c r="O45" i="1" s="1"/>
  <c r="K44" i="1"/>
  <c r="O44" i="1" s="1"/>
  <c r="K39" i="1"/>
  <c r="O39" i="1" s="1"/>
  <c r="K38" i="1"/>
  <c r="O38" i="1" s="1"/>
  <c r="K33" i="1"/>
  <c r="O33" i="1" s="1"/>
  <c r="K32" i="1"/>
  <c r="O32" i="1" s="1"/>
  <c r="K31" i="1"/>
  <c r="O31" i="1" s="1"/>
  <c r="K7" i="1"/>
  <c r="O7" i="1" s="1"/>
  <c r="K8" i="1"/>
  <c r="O8" i="1" s="1"/>
  <c r="K9" i="1"/>
  <c r="O9" i="1" s="1"/>
  <c r="K10" i="1"/>
  <c r="O10" i="1" s="1"/>
  <c r="K11" i="1"/>
  <c r="O11" i="1" s="1"/>
  <c r="K12" i="1"/>
  <c r="O12" i="1" s="1"/>
  <c r="K13" i="1"/>
  <c r="O13" i="1" s="1"/>
  <c r="K14" i="1"/>
  <c r="O14" i="1" s="1"/>
  <c r="K15" i="1"/>
  <c r="O15" i="1" s="1"/>
  <c r="K16" i="1"/>
  <c r="O16" i="1" s="1"/>
  <c r="K17" i="1"/>
  <c r="O17" i="1" s="1"/>
  <c r="K18" i="1"/>
  <c r="O18" i="1" s="1"/>
  <c r="K19" i="1"/>
  <c r="O19" i="1" s="1"/>
  <c r="K6" i="1"/>
  <c r="O6" i="1" s="1"/>
  <c r="F80" i="1"/>
  <c r="O46" i="1" l="1"/>
  <c r="O80" i="1"/>
  <c r="O34" i="1"/>
  <c r="O20" i="1"/>
  <c r="O40" i="1"/>
  <c r="K40" i="1"/>
  <c r="P81" i="1"/>
  <c r="P84" i="1" s="1"/>
  <c r="K27" i="1"/>
  <c r="K34" i="1"/>
  <c r="F81" i="1"/>
  <c r="K46" i="1"/>
  <c r="K80" i="1"/>
  <c r="K20" i="1"/>
  <c r="G81" i="1"/>
  <c r="Q81" i="1"/>
  <c r="Q84" i="1" s="1"/>
  <c r="E76" i="1"/>
  <c r="O81" i="1" l="1"/>
  <c r="K81" i="1"/>
  <c r="K84" i="1" s="1"/>
  <c r="D76" i="1"/>
  <c r="E27" i="1"/>
  <c r="E46" i="1"/>
  <c r="E75" i="1"/>
  <c r="D68" i="1"/>
  <c r="E67" i="1"/>
  <c r="E66" i="1"/>
  <c r="E65" i="1"/>
  <c r="D64" i="1"/>
  <c r="D63" i="1"/>
  <c r="D62" i="1"/>
  <c r="E61" i="1"/>
  <c r="D60" i="1"/>
  <c r="D59" i="1"/>
  <c r="D58" i="1"/>
  <c r="D57" i="1"/>
  <c r="E56" i="1"/>
  <c r="E74" i="1"/>
  <c r="E55" i="1"/>
  <c r="D54" i="1"/>
  <c r="E53" i="1"/>
  <c r="D52" i="1"/>
  <c r="D51" i="1"/>
  <c r="D50" i="1"/>
  <c r="E73" i="1"/>
  <c r="E69" i="1"/>
  <c r="D45" i="1"/>
  <c r="D44" i="1"/>
  <c r="E39" i="1"/>
  <c r="E38" i="1"/>
  <c r="D33" i="1"/>
  <c r="E32" i="1"/>
  <c r="E31" i="1"/>
  <c r="D26" i="1"/>
  <c r="D25" i="1"/>
  <c r="D24" i="1"/>
  <c r="D15" i="1"/>
  <c r="E19" i="1"/>
  <c r="D18" i="1"/>
  <c r="D17" i="1"/>
  <c r="E16" i="1"/>
  <c r="E14" i="1"/>
  <c r="E13" i="1"/>
  <c r="E12" i="1"/>
  <c r="D11" i="1"/>
  <c r="E10" i="1"/>
  <c r="E8" i="1"/>
  <c r="D7" i="1"/>
  <c r="D75" i="1" l="1"/>
  <c r="D19" i="1"/>
  <c r="D55" i="1"/>
  <c r="D39" i="1"/>
  <c r="D69" i="1"/>
  <c r="D74" i="1"/>
  <c r="D10" i="1"/>
  <c r="D67" i="1"/>
  <c r="D53" i="1"/>
  <c r="D61" i="1"/>
  <c r="D16" i="1"/>
  <c r="D31" i="1"/>
  <c r="H34" i="1"/>
  <c r="D73" i="1"/>
  <c r="D56" i="1"/>
  <c r="D13" i="1"/>
  <c r="I13" i="1"/>
  <c r="D32" i="1"/>
  <c r="D65" i="1"/>
  <c r="D38" i="1"/>
  <c r="D12" i="1"/>
  <c r="D14" i="1"/>
  <c r="D8" i="1"/>
  <c r="D66" i="1"/>
  <c r="D27" i="1"/>
  <c r="E80" i="1"/>
  <c r="D46" i="1"/>
  <c r="E40" i="1"/>
  <c r="E20" i="1"/>
  <c r="E34" i="1"/>
  <c r="D6" i="1"/>
  <c r="D40" i="1" l="1"/>
  <c r="D80" i="1"/>
  <c r="D20" i="1"/>
  <c r="D34" i="1"/>
  <c r="J13" i="1"/>
  <c r="I20" i="1"/>
  <c r="I81" i="1" s="1"/>
  <c r="I84" i="1" s="1"/>
  <c r="H40" i="1"/>
  <c r="H20" i="1"/>
  <c r="H80" i="1"/>
  <c r="E81" i="1"/>
  <c r="J20" i="1" l="1"/>
  <c r="J81" i="1" s="1"/>
  <c r="J84" i="1" s="1"/>
  <c r="N13" i="1"/>
  <c r="N20" i="1" s="1"/>
  <c r="N81" i="1" s="1"/>
  <c r="D81" i="1"/>
  <c r="D84" i="1" s="1"/>
  <c r="H81" i="1"/>
  <c r="C20" i="1"/>
  <c r="C27" i="1"/>
  <c r="C34" i="1"/>
  <c r="C40" i="1"/>
  <c r="C46" i="1"/>
  <c r="C80" i="1"/>
  <c r="C81" i="1" l="1"/>
</calcChain>
</file>

<file path=xl/sharedStrings.xml><?xml version="1.0" encoding="utf-8"?>
<sst xmlns="http://schemas.openxmlformats.org/spreadsheetml/2006/main" count="448" uniqueCount="179">
  <si>
    <t>AccountNumber</t>
  </si>
  <si>
    <t>C0007-7/IA01327/F0002/X046/R0105/001/CORP</t>
  </si>
  <si>
    <t>C0004-2/IA06233/F0002/X116/R0106/001/TECH</t>
  </si>
  <si>
    <t>C0006-16/IA06313/F0002/X116/R0106/001/TECH</t>
  </si>
  <si>
    <t>C0003-2/IA06173/F0002/X116/R0106/001/TECH</t>
  </si>
  <si>
    <t>C0276-6/IA00032/F0002/X116/R3708/001/TECH</t>
  </si>
  <si>
    <t>C0006-10/IA06282/F0002/X116/R0105/001/TECH</t>
  </si>
  <si>
    <t>C0276-7/IA00032/F0002/X116/R3709/001/TECH</t>
  </si>
  <si>
    <t>C0276-11/IA00032/F0002/X116/R3701/001/TECH</t>
  </si>
  <si>
    <t>C0006-5/IA00032/F0002/X116/R3701/001/TECH</t>
  </si>
  <si>
    <t>C0276-12/IA00032/F0002/X116/R3706/001/TECH</t>
  </si>
  <si>
    <t>C0261-6/IA00092/F0002/X006/R0106/001/COMM</t>
  </si>
  <si>
    <t>C0261-8/IA00092/F0002/X006/R0106/001/COMM</t>
  </si>
  <si>
    <t>C0052-1/IA00172/F0002/X006/R0106/001/COMM</t>
  </si>
  <si>
    <t>C0261-6/IA06233/F0002/X006/R0106/001/COMM</t>
  </si>
  <si>
    <t>C0004-7/IA06233/F0002/X006/R0106/001/COMM</t>
  </si>
  <si>
    <t>C0003-9/IA06173/F0002/X006/R0106/001/COMM</t>
  </si>
  <si>
    <t>C0003-4/IA06173/F0002/X098/R3710/001/EDP</t>
  </si>
  <si>
    <t>C0006-9/IA06282/F0002/X098/R0106/001/EDP</t>
  </si>
  <si>
    <t>ProjectScoaAccount</t>
  </si>
  <si>
    <t>Item</t>
  </si>
  <si>
    <t>ItemScoaAccount</t>
  </si>
  <si>
    <t>Fund</t>
  </si>
  <si>
    <t>FunctionScoaAccount</t>
  </si>
  <si>
    <t>Acquisitions</t>
  </si>
  <si>
    <t>Assets:Non-current Assets:Property, Plant and Equipment:Cost Model:Furniture and Office Equipment:Future Use:Cost:Acquisitions</t>
  </si>
  <si>
    <t>Transfer from Operational Revenue</t>
  </si>
  <si>
    <t>Capital:Non-infrastructure:New:Transport Assets</t>
  </si>
  <si>
    <t>Assets:Non-current Assets:Property, Plant and Equipment:Cost Model:Transport Assets:Future Use:Cost:Acquisitions</t>
  </si>
  <si>
    <t>Capital:Non-infrastructure:New:Machinery and Equipment</t>
  </si>
  <si>
    <t>Assets:Non-current Assets:Property, Plant and Equipment:Cost Model:Computer Equipment:Future Use:Cost:Acquisitions</t>
  </si>
  <si>
    <t>Capital:Non-infrastructure:New:Other Assets:Operational Buildings:Municipal Offices</t>
  </si>
  <si>
    <t>Assets:Non-current Assets:Property, Plant and Equipment:Cost Model:Other Assets:Cost:Acquisitions</t>
  </si>
  <si>
    <t>Function:Finance and Administration:Core Function:Administrative and Corporate Support</t>
  </si>
  <si>
    <t>Assets:Non-current Assets:Property, Plant and Equipment:Cost Model:Machinery and Equipment:Future Use:Cost:Acquisitions</t>
  </si>
  <si>
    <t>Capital:Non-infrastructure:New:Furniture and Office Equipment</t>
  </si>
  <si>
    <t>Function:Finance and Administration:Non-core Function:Property Services</t>
  </si>
  <si>
    <t>Capital:Non-infrastructure:New:Computer Equipment</t>
  </si>
  <si>
    <t>Capital:Infrastructure:New:Roads Infrastructure:Roads</t>
  </si>
  <si>
    <t>Function:Finance and Administration:Core Function:Finance</t>
  </si>
  <si>
    <t>Outsourced</t>
  </si>
  <si>
    <t>Assets:Non-current Assets:Construction Work-in-progress:Acquisitions:Outsourced</t>
  </si>
  <si>
    <t>Assets:Non-current Assets:Property, Plant and Equipment:Cost Model:Community Assets:Cost:Acquisitions</t>
  </si>
  <si>
    <t>Function:Planning and Development:Core Function:Project Management Unit</t>
  </si>
  <si>
    <t>Function:Road Transport:Core Function:Roads</t>
  </si>
  <si>
    <t>Capital:Infrastructure:New:Roads Infrastructure:Road Structures</t>
  </si>
  <si>
    <t>Assets:Non-current Assets:Property, Plant and Equipment:Cost Model:Machinery and Equipment:In-use:Cost:Acquisitions</t>
  </si>
  <si>
    <t>Capital:Non-infrastructure:New:Community Assets:Community Facilities:Centres</t>
  </si>
  <si>
    <t>Capital:Non-infrastructure:Existing:Renewal:Community Assets:Community Facilities:Halls</t>
  </si>
  <si>
    <t>Function:Community and Social Services:Core Function:Community Halls and Facilities</t>
  </si>
  <si>
    <t>Capital:Non-infrastructure:New:Community Assets:Community Facilities:Testing Stations</t>
  </si>
  <si>
    <t>Capital:Infrastructure:New:Solid Waste Infrastructure:Waste Separation Facilities</t>
  </si>
  <si>
    <t>Assets:Non-current Assets:Property, Plant and Equipment:Cost Model:Solid Waste Infrastructure:Cost:Acquisitions</t>
  </si>
  <si>
    <t>Function:Executive and Council:Core Function:Municipal Manager, Town Secretary and Chief Executive</t>
  </si>
  <si>
    <t>Assets:Non-current Assets:Property, Plant and Equipment:Cost Model:Furniture and Office Equipment:In-use:Cost:Acquisitions</t>
  </si>
  <si>
    <t>Function:Planning and Development:Core Function:Economic Development/Planning</t>
  </si>
  <si>
    <t>MSC</t>
  </si>
  <si>
    <t>CORPORATE SERVICES</t>
  </si>
  <si>
    <t>Technical Services</t>
  </si>
  <si>
    <t>Community Services</t>
  </si>
  <si>
    <t>FINANCE</t>
  </si>
  <si>
    <t>Economic Development Plan</t>
  </si>
  <si>
    <t>Municipal Manager's Office</t>
  </si>
  <si>
    <t>Project Name</t>
  </si>
  <si>
    <t>Upgrade of licencing office</t>
  </si>
  <si>
    <t>Furniture and Office Equipment</t>
  </si>
  <si>
    <t>Computer Equipment</t>
  </si>
  <si>
    <t>Park home</t>
  </si>
  <si>
    <t>Wheelie bin</t>
  </si>
  <si>
    <t>Buy Back Structure (Phase One)</t>
  </si>
  <si>
    <t>Machinery and Equipment (Corridor Development Tractor implementation)</t>
  </si>
  <si>
    <t>Construction of Ndwedwe Testing Center</t>
  </si>
  <si>
    <t>Machinery and Equipment (Office Equipment/EPWP Equipment)</t>
  </si>
  <si>
    <t>Dozer, Tipper Truck, Lowbed, Vehicle Diesel Tank, Grader</t>
  </si>
  <si>
    <t>Glendale Hall Refurbishment Ward 3</t>
  </si>
  <si>
    <t>Ezimpangeleni Hall Refurbishment Ward 4</t>
  </si>
  <si>
    <t>Pentacoste Hall Refurbishment Ward 14</t>
  </si>
  <si>
    <t>Mayelisweni Hall Refurbishment Ward 19</t>
  </si>
  <si>
    <t>Machinery and Equipment (Brush cutter)</t>
  </si>
  <si>
    <t>C0006-15/IA06282/F0002/X006/R0106/001/COMM</t>
  </si>
  <si>
    <t>C0006-20/IA00092/F0002/X006/R0106/001/COMM</t>
  </si>
  <si>
    <t>C0316-1/IA00032/F0002/X006/R3710/001/COMM</t>
  </si>
  <si>
    <t>C0006-19/IA00092/F0002/X006/R0106/001/COMM</t>
  </si>
  <si>
    <t>C0331-1/IA00032/F0002/X006/R0106/001/COMM</t>
  </si>
  <si>
    <t>C0225-13/IA01952/F09777/X006/R3702/001/COMM</t>
  </si>
  <si>
    <t>C0316-2/IA00032/F0002/X006/R3702/001/COMM</t>
  </si>
  <si>
    <t>2022-2023 Original budget</t>
  </si>
  <si>
    <t>Capital:Non-infrastructure:Existing:Upgrading:Community Assets:Community Facilities:Centres</t>
  </si>
  <si>
    <t>Capital:Non-infrastructure:Existing:Upgrading:Community Assets:Community Facilities:Taxi Ranks/Bus Terminals</t>
  </si>
  <si>
    <t>Fund:Capital:Transfer from Operational Revenue</t>
  </si>
  <si>
    <t>Fund:Capital:Transfers and Subsidies:Monetary Allocations:Provincial Government:KwazuluNatal:Infrastructure:Specify (Add grant description)</t>
  </si>
  <si>
    <t>Municipal Fleet</t>
  </si>
  <si>
    <t>C0039-12/IA01952/F0791/X099/R3714/001/TECH</t>
  </si>
  <si>
    <t>C0318-3/IA00032/F0002/X116/R3711/001/TECH</t>
  </si>
  <si>
    <t>C0291-2/IA00032/F0002/X116/R3710/001/TECH</t>
  </si>
  <si>
    <t>C0322-1/IA00032/F0002/X116/R3707/001/TECH</t>
  </si>
  <si>
    <t>C0271-5/IA00032/F0002/X116/R3707/001/TECH</t>
  </si>
  <si>
    <t>C0271-4/IA00032/F0002/X116/R3707/001/TECH</t>
  </si>
  <si>
    <t>C0322-2/IA00032/F0002/X116/R3707/001/TECH</t>
  </si>
  <si>
    <t>C0321-5/IA00032/F0002/X116/R3707/001/TECH</t>
  </si>
  <si>
    <t>C0040-53/IA01952/F0002/X099/R3702/001/TECH</t>
  </si>
  <si>
    <t>Capital:Non-infrastructure:Existing:Upgrading:Community Assets:Community Facilities:CrFches</t>
  </si>
  <si>
    <t>Capital:Non-infrastructure:Existing:Renewal:Community Assets:Sport and Recreation Facilities:Outdoor Facilities</t>
  </si>
  <si>
    <t>Capital:Non-infrastructure:New:Community Assets:Community Facilities:Halls</t>
  </si>
  <si>
    <t>Capital:Non-infrastructure:Existing:Upgrading:Community Assets:Community Facilities:Libraries</t>
  </si>
  <si>
    <t>Capital:Non-infrastructure:Existing:Renewal:Community Assets:Community Facilities:Centres</t>
  </si>
  <si>
    <t>Capital:Non-infrastructure:Existing:Upgrading:Community Assets:Community Facilities:Halls</t>
  </si>
  <si>
    <t>Fund:Capital:Transfers and Subsidies:Monetary Allocations:National Government:Municipal Infrastructure Grant</t>
  </si>
  <si>
    <t>Waste Management Truck</t>
  </si>
  <si>
    <t>Thusong Centre Major Renovations Upgrade ward 5</t>
  </si>
  <si>
    <t>Disaster and Emergancy Services Establishment ward 15</t>
  </si>
  <si>
    <t>Telecentre Roof Renovations ward 5</t>
  </si>
  <si>
    <t>Disaster and Emergancy Services Establishment ward 15 Grant</t>
  </si>
  <si>
    <t>Fire Fighting Entricate tools and equipment</t>
  </si>
  <si>
    <t>Skip bins</t>
  </si>
  <si>
    <t>Taxi Rank Toilets and Renovation of Stalls ward 15</t>
  </si>
  <si>
    <t>Mahlabathini Access Road Ward 05</t>
  </si>
  <si>
    <t>Nembeni Causeway bridge Ward 09</t>
  </si>
  <si>
    <t>Electrification,Tubing &amp; Fencing  of Siyazakha Creche in Ward 6</t>
  </si>
  <si>
    <t>kwaDeda sportsfield Refurbishment Ward 5</t>
  </si>
  <si>
    <t>Isibonelo Community Creche Ward 11</t>
  </si>
  <si>
    <t>Re-construction of Dalibho Library Cear-Vu  Fence &amp; Gates Ward 2</t>
  </si>
  <si>
    <t>Rehabiltation of water &amp; sewer supply Bhamshela Thusong Centre in Ward 02</t>
  </si>
  <si>
    <t>Reconstruction of Bhamshela Thusong Centre  Clear-Vu Fence in Ward 02</t>
  </si>
  <si>
    <t xml:space="preserve">Upgrade of Water Supply of Dalibho Library </t>
  </si>
  <si>
    <t>Renovations &amp; Fencing of Wewe Community Hall Ward 2</t>
  </si>
  <si>
    <t>Construction of Court Road in Ward 15</t>
  </si>
  <si>
    <t>Rehabiltation of Water Supply at Jonny Makathini Civic Hall &amp; Ndwedwe Library Ward 15</t>
  </si>
  <si>
    <t>Mdloti Bridge Ward 17</t>
  </si>
  <si>
    <t>VAT</t>
  </si>
  <si>
    <t>COMMUNITY SERVICES</t>
  </si>
  <si>
    <t>C0261-9/IA00092/F0002/X099/R0105/001/TECH</t>
  </si>
  <si>
    <t>Ndwedwe Municipal Offices Phase 2</t>
  </si>
  <si>
    <t>C0039-11/IA01952/F0791/X099/R3704/001/TECH</t>
  </si>
  <si>
    <t>Mthombisa Community Development Centre</t>
  </si>
  <si>
    <t>C0040-60/IA01952/F0791/X099/R3709/001/TECH</t>
  </si>
  <si>
    <t>Chibini Access Road in Ward 4</t>
  </si>
  <si>
    <t>C0230-18/IA01952/F0791/X099/R3698/001/TECH</t>
  </si>
  <si>
    <t>C0241-5/IA01952/F0002/X099/R0105/001/TECH</t>
  </si>
  <si>
    <t>C0321-2/IA00032/F0002/X116/R3702/001/TECH</t>
  </si>
  <si>
    <t>ECONOMIC DEVELOPMENT PLAN</t>
  </si>
  <si>
    <t>MUNICIPAL MANAGER'S OFFICE</t>
  </si>
  <si>
    <t>TECHNICAL SERVICES</t>
  </si>
  <si>
    <t>TOTAL ADJUSTED CAPITAL BUDGET</t>
  </si>
  <si>
    <t>2022/2023 Budget Excluding VAT</t>
  </si>
  <si>
    <t>Adjustments</t>
  </si>
  <si>
    <t>2023/2024 Outer Year One</t>
  </si>
  <si>
    <t>2023/2024 Outer Year Two</t>
  </si>
  <si>
    <t>2022-2023 ADJUSTED CAPITAL</t>
  </si>
  <si>
    <t>Total Adjusted Technical Services</t>
  </si>
  <si>
    <t>Total Adjusted Municipal Manager's Office</t>
  </si>
  <si>
    <t>Total Adjusted Finance</t>
  </si>
  <si>
    <t>Total Adjusted Economic Development Plan</t>
  </si>
  <si>
    <t>Total Adjusted Corporate Services</t>
  </si>
  <si>
    <t>Total Adjusted Community Services</t>
  </si>
  <si>
    <t>C0225-13/IA01952/F0002/X006/R3702/001/COMM</t>
  </si>
  <si>
    <t>C0040-50/IA00132/F0791/X099/R0106/001/TECH</t>
  </si>
  <si>
    <t>Ndwedwe Access Roads</t>
  </si>
  <si>
    <t>C0230-14/IA00032/F0791/X099/R0106/001/TECH</t>
  </si>
  <si>
    <t>Ndwedwe Community halls</t>
  </si>
  <si>
    <t>Ndwedwe Bridges</t>
  </si>
  <si>
    <t>Total Expenditure 31 January 2023</t>
  </si>
  <si>
    <t>C0004-8/IA06233/F0002/X066/R0106/001/CORP</t>
  </si>
  <si>
    <t>2022/2023 Adjusted Budget VAT Inclusive</t>
  </si>
  <si>
    <t>2022/2023 Adjusted Budget VAT Exclusive</t>
  </si>
  <si>
    <t>C0003-7/IA06173/F0002/X066/R0106/001/CORP</t>
  </si>
  <si>
    <t>C0004-3/IA06233/F0002/X098/R0106/001/EDP</t>
  </si>
  <si>
    <t>C0003-6/IA06173/F0002/X049/R0105/001/FIN</t>
  </si>
  <si>
    <t>C0004-9/IA06253/F0002/X049/R0105/001/FIN</t>
  </si>
  <si>
    <t>C0003-8/IA06173/F0002/X045/R0105/001/MMO</t>
  </si>
  <si>
    <t>C0004-10/IA06233/F0002/X045/R0105/001/MMO</t>
  </si>
  <si>
    <t>C0040-52/IA01952/F0791/X099/R3710/001/TECH</t>
  </si>
  <si>
    <t>C0039-16/IA00132/F0791/X099/R0106/001/TECH</t>
  </si>
  <si>
    <t>C0225-8/IA00032/F0791/X099/R3708/001/TECH</t>
  </si>
  <si>
    <t>Special Adjustment</t>
  </si>
  <si>
    <t>2022/2023 Special Adjusted Budget VAT Inclusive</t>
  </si>
  <si>
    <t>2022/2023 Special Adjusted Budget VAT Exclusive</t>
  </si>
  <si>
    <t>C0040-62/IA01952/F0791/X099/R3704/001/TECH</t>
  </si>
  <si>
    <t>Umdloti Access Road  in ward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</si>
</sst>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3" fontId="0" fillId="0" borderId="0" xfId="1" applyFont="1"/>
    <xf numFmtId="0" fontId="3" fillId="0" borderId="0" xfId="0" applyFont="1"/>
    <xf numFmtId="0" fontId="3" fillId="0" borderId="2" xfId="0" applyFont="1" applyBorder="1"/>
    <xf numFmtId="0" fontId="0" fillId="0" borderId="3" xfId="0" applyBorder="1"/>
    <xf numFmtId="43" fontId="0" fillId="0" borderId="3" xfId="1" applyFont="1" applyBorder="1"/>
    <xf numFmtId="0" fontId="0" fillId="0" borderId="4" xfId="0" applyBorder="1"/>
    <xf numFmtId="43" fontId="0" fillId="0" borderId="4" xfId="1" applyFont="1" applyBorder="1"/>
    <xf numFmtId="0" fontId="3" fillId="0" borderId="1" xfId="0" applyFont="1" applyBorder="1"/>
    <xf numFmtId="43" fontId="3" fillId="0" borderId="1" xfId="1" applyFont="1" applyBorder="1"/>
    <xf numFmtId="0" fontId="0" fillId="0" borderId="5" xfId="0" applyBorder="1"/>
    <xf numFmtId="43" fontId="0" fillId="0" borderId="5" xfId="1" applyFont="1" applyBorder="1"/>
    <xf numFmtId="0" fontId="0" fillId="0" borderId="1" xfId="0" applyBorder="1"/>
    <xf numFmtId="0" fontId="3" fillId="0" borderId="7" xfId="0" applyFont="1" applyBorder="1"/>
    <xf numFmtId="43" fontId="3" fillId="0" borderId="7" xfId="1" applyFont="1" applyBorder="1"/>
    <xf numFmtId="0" fontId="3" fillId="0" borderId="6" xfId="0" applyFont="1" applyBorder="1"/>
    <xf numFmtId="43" fontId="3" fillId="0" borderId="6" xfId="1" applyFont="1" applyBorder="1"/>
    <xf numFmtId="0" fontId="0" fillId="0" borderId="5" xfId="0" applyBorder="1" applyAlignment="1">
      <alignment vertical="top"/>
    </xf>
    <xf numFmtId="0" fontId="0" fillId="0" borderId="3" xfId="0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vertical="top"/>
    </xf>
    <xf numFmtId="43" fontId="3" fillId="2" borderId="1" xfId="1" applyFont="1" applyFill="1" applyBorder="1" applyAlignment="1">
      <alignment horizontal="center" vertical="top" wrapText="1"/>
    </xf>
    <xf numFmtId="17" fontId="3" fillId="2" borderId="1" xfId="1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43" fontId="1" fillId="0" borderId="3" xfId="1" applyFont="1" applyBorder="1"/>
    <xf numFmtId="0" fontId="2" fillId="0" borderId="3" xfId="0" applyFont="1" applyBorder="1"/>
    <xf numFmtId="43" fontId="0" fillId="0" borderId="3" xfId="1" applyFont="1" applyBorder="1" applyAlignment="1">
      <alignment vertical="top"/>
    </xf>
    <xf numFmtId="0" fontId="0" fillId="0" borderId="3" xfId="0" applyBorder="1" applyAlignment="1">
      <alignment horizontal="left" vertical="top" wrapText="1"/>
    </xf>
    <xf numFmtId="43" fontId="0" fillId="0" borderId="4" xfId="1" applyFont="1" applyBorder="1" applyAlignment="1">
      <alignment vertical="top"/>
    </xf>
    <xf numFmtId="0" fontId="0" fillId="0" borderId="5" xfId="0" applyBorder="1" applyAlignment="1">
      <alignment horizontal="left" vertical="top" wrapText="1"/>
    </xf>
    <xf numFmtId="43" fontId="0" fillId="0" borderId="5" xfId="1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4" fillId="0" borderId="3" xfId="0" applyFont="1" applyBorder="1"/>
    <xf numFmtId="0" fontId="4" fillId="0" borderId="4" xfId="0" applyFont="1" applyBorder="1"/>
    <xf numFmtId="43" fontId="4" fillId="0" borderId="4" xfId="1" applyFont="1" applyBorder="1"/>
    <xf numFmtId="43" fontId="4" fillId="0" borderId="4" xfId="1" applyFont="1" applyBorder="1" applyAlignment="1">
      <alignment vertical="top"/>
    </xf>
    <xf numFmtId="0" fontId="4" fillId="0" borderId="0" xfId="0" applyFont="1"/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43" fontId="4" fillId="0" borderId="3" xfId="1" applyFont="1" applyBorder="1" applyAlignment="1">
      <alignment vertical="top"/>
    </xf>
    <xf numFmtId="43" fontId="4" fillId="0" borderId="3" xfId="1" applyFont="1" applyBorder="1"/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43" fontId="1" fillId="0" borderId="3" xfId="1" applyFont="1" applyFill="1" applyBorder="1"/>
    <xf numFmtId="43" fontId="1" fillId="0" borderId="4" xfId="1" applyFont="1" applyFill="1" applyBorder="1"/>
    <xf numFmtId="43" fontId="0" fillId="0" borderId="4" xfId="1" applyFont="1" applyFill="1" applyBorder="1"/>
    <xf numFmtId="0" fontId="3" fillId="0" borderId="11" xfId="0" applyFont="1" applyBorder="1" applyAlignment="1">
      <alignment horizontal="center" vertical="top"/>
    </xf>
    <xf numFmtId="43" fontId="0" fillId="0" borderId="19" xfId="1" applyFont="1" applyBorder="1"/>
    <xf numFmtId="0" fontId="3" fillId="3" borderId="7" xfId="0" applyFont="1" applyFill="1" applyBorder="1"/>
    <xf numFmtId="0" fontId="3" fillId="3" borderId="0" xfId="0" applyFont="1" applyFill="1"/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/>
    <xf numFmtId="43" fontId="3" fillId="4" borderId="2" xfId="1" applyFont="1" applyFill="1" applyBorder="1" applyAlignment="1">
      <alignment horizontal="center" wrapText="1"/>
    </xf>
    <xf numFmtId="17" fontId="3" fillId="4" borderId="2" xfId="1" applyNumberFormat="1" applyFont="1" applyFill="1" applyBorder="1" applyAlignment="1">
      <alignment horizontal="center" wrapText="1"/>
    </xf>
    <xf numFmtId="43" fontId="3" fillId="4" borderId="2" xfId="1" applyFont="1" applyFill="1" applyBorder="1"/>
    <xf numFmtId="0" fontId="3" fillId="4" borderId="12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left"/>
    </xf>
    <xf numFmtId="0" fontId="3" fillId="2" borderId="7" xfId="0" applyFont="1" applyFill="1" applyBorder="1" applyAlignment="1">
      <alignment vertical="top"/>
    </xf>
    <xf numFmtId="43" fontId="0" fillId="0" borderId="19" xfId="1" applyFont="1" applyBorder="1" applyAlignment="1">
      <alignment vertical="top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0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4" borderId="17" xfId="0" applyFont="1" applyFill="1" applyBorder="1" applyAlignment="1">
      <alignment horizontal="center" vertical="top"/>
    </xf>
    <xf numFmtId="0" fontId="3" fillId="4" borderId="20" xfId="0" applyFont="1" applyFill="1" applyBorder="1" applyAlignment="1">
      <alignment horizontal="center" vertical="top"/>
    </xf>
    <xf numFmtId="0" fontId="3" fillId="4" borderId="18" xfId="0" applyFont="1" applyFill="1" applyBorder="1" applyAlignment="1">
      <alignment horizontal="center" vertical="top"/>
    </xf>
    <xf numFmtId="0" fontId="3" fillId="4" borderId="21" xfId="0" applyFont="1" applyFill="1" applyBorder="1" applyAlignment="1">
      <alignment horizontal="center" vertical="top"/>
    </xf>
    <xf numFmtId="0" fontId="3" fillId="4" borderId="22" xfId="0" applyFont="1" applyFill="1" applyBorder="1" applyAlignment="1">
      <alignment horizontal="center" vertical="top"/>
    </xf>
    <xf numFmtId="0" fontId="3" fillId="4" borderId="23" xfId="0" applyFont="1" applyFill="1" applyBorder="1" applyAlignment="1">
      <alignment horizontal="center" vertical="top"/>
    </xf>
    <xf numFmtId="0" fontId="3" fillId="4" borderId="17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3"/>
  <sheetViews>
    <sheetView tabSelected="1" view="pageBreakPreview" zoomScale="80" zoomScaleNormal="100" zoomScaleSheetLayoutView="80" workbookViewId="0">
      <pane xSplit="5" ySplit="2" topLeftCell="F3" activePane="bottomRight" state="frozen"/>
      <selection activeCell="J61" sqref="J61"/>
      <selection pane="topRight" activeCell="J61" sqref="J61"/>
      <selection pane="bottomLeft" activeCell="J61" sqref="J61"/>
      <selection pane="bottomRight" activeCell="A11" sqref="A11:XFD14"/>
    </sheetView>
  </sheetViews>
  <sheetFormatPr defaultRowHeight="14.5" x14ac:dyDescent="0.35"/>
  <cols>
    <col min="1" max="1" width="38.453125" style="23" customWidth="1"/>
    <col min="2" max="2" width="41.6328125" customWidth="1"/>
    <col min="3" max="3" width="15.90625" style="1" customWidth="1"/>
    <col min="4" max="4" width="13.6328125" style="1" hidden="1" customWidth="1"/>
    <col min="5" max="5" width="13.81640625" style="1" customWidth="1"/>
    <col min="6" max="9" width="13.6328125" style="1" hidden="1" customWidth="1"/>
    <col min="10" max="11" width="13.6328125" style="1" customWidth="1"/>
    <col min="12" max="13" width="14.1796875" style="1" hidden="1" customWidth="1"/>
    <col min="14" max="14" width="17.36328125" style="1" hidden="1" customWidth="1"/>
    <col min="15" max="15" width="19" style="1" hidden="1" customWidth="1"/>
    <col min="16" max="17" width="14.1796875" style="1" hidden="1" customWidth="1"/>
    <col min="21" max="21" width="7.453125" customWidth="1"/>
    <col min="22" max="22" width="28.81640625" customWidth="1"/>
    <col min="23" max="23" width="24.81640625" bestFit="1" customWidth="1"/>
  </cols>
  <sheetData>
    <row r="1" spans="1:23" ht="15" thickBot="1" x14ac:dyDescent="0.4">
      <c r="A1" s="64" t="s">
        <v>148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49"/>
      <c r="M1" s="49"/>
      <c r="N1" s="49"/>
      <c r="O1" s="49"/>
      <c r="P1" s="49"/>
      <c r="Q1" s="49"/>
      <c r="R1" s="12"/>
      <c r="S1" s="12"/>
      <c r="T1" s="12"/>
      <c r="U1" s="12"/>
      <c r="V1" s="12"/>
      <c r="W1" s="12"/>
    </row>
    <row r="2" spans="1:23" s="26" customFormat="1" ht="58.5" thickBot="1" x14ac:dyDescent="0.4">
      <c r="A2" s="19" t="s">
        <v>0</v>
      </c>
      <c r="B2" s="19" t="s">
        <v>63</v>
      </c>
      <c r="C2" s="24" t="s">
        <v>144</v>
      </c>
      <c r="D2" s="24" t="s">
        <v>129</v>
      </c>
      <c r="E2" s="24" t="s">
        <v>86</v>
      </c>
      <c r="F2" s="25" t="s">
        <v>161</v>
      </c>
      <c r="G2" s="25" t="s">
        <v>145</v>
      </c>
      <c r="H2" s="25"/>
      <c r="I2" s="25" t="s">
        <v>129</v>
      </c>
      <c r="J2" s="25" t="s">
        <v>163</v>
      </c>
      <c r="K2" s="25" t="s">
        <v>164</v>
      </c>
      <c r="L2" s="25" t="s">
        <v>174</v>
      </c>
      <c r="M2" s="25" t="s">
        <v>129</v>
      </c>
      <c r="N2" s="25" t="s">
        <v>175</v>
      </c>
      <c r="O2" s="25" t="s">
        <v>176</v>
      </c>
      <c r="P2" s="25" t="s">
        <v>146</v>
      </c>
      <c r="Q2" s="25" t="s">
        <v>147</v>
      </c>
      <c r="R2" s="19" t="s">
        <v>19</v>
      </c>
      <c r="S2" s="19" t="s">
        <v>20</v>
      </c>
      <c r="T2" s="19" t="s">
        <v>21</v>
      </c>
      <c r="U2" s="19" t="s">
        <v>22</v>
      </c>
      <c r="V2" s="19" t="s">
        <v>23</v>
      </c>
      <c r="W2" s="19" t="s">
        <v>56</v>
      </c>
    </row>
    <row r="3" spans="1:23" s="26" customFormat="1" ht="15" thickBot="1" x14ac:dyDescent="0.4">
      <c r="A3" s="70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2"/>
      <c r="R3" s="60"/>
      <c r="S3" s="60"/>
      <c r="T3" s="60"/>
      <c r="U3" s="60"/>
      <c r="V3" s="60"/>
      <c r="W3" s="60"/>
    </row>
    <row r="4" spans="1:23" s="26" customFormat="1" ht="15" thickBot="1" x14ac:dyDescent="0.4">
      <c r="A4" s="73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60"/>
      <c r="S4" s="60"/>
      <c r="T4" s="60"/>
      <c r="U4" s="60"/>
      <c r="V4" s="60"/>
      <c r="W4" s="60"/>
    </row>
    <row r="5" spans="1:23" s="2" customFormat="1" x14ac:dyDescent="0.35">
      <c r="A5" s="53" t="s">
        <v>130</v>
      </c>
      <c r="B5" s="54"/>
      <c r="C5" s="55"/>
      <c r="D5" s="55"/>
      <c r="E5" s="55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3"/>
      <c r="S5" s="3"/>
      <c r="T5" s="3"/>
      <c r="U5" s="3"/>
      <c r="V5" s="3"/>
      <c r="W5" s="3"/>
    </row>
    <row r="6" spans="1:23" x14ac:dyDescent="0.35">
      <c r="A6" s="20" t="s">
        <v>81</v>
      </c>
      <c r="B6" s="6" t="s">
        <v>109</v>
      </c>
      <c r="C6" s="7">
        <v>4347826</v>
      </c>
      <c r="D6" s="7">
        <f>E6-C6</f>
        <v>652174</v>
      </c>
      <c r="E6" s="7">
        <v>5000000</v>
      </c>
      <c r="F6" s="7">
        <v>3308087.77</v>
      </c>
      <c r="G6" s="7">
        <f>1521740-620000</f>
        <v>901740</v>
      </c>
      <c r="H6" s="7">
        <f>G6+C6</f>
        <v>5249566</v>
      </c>
      <c r="I6" s="7">
        <f>H6*15/100</f>
        <v>787434.9</v>
      </c>
      <c r="J6" s="7">
        <f>I6+H6</f>
        <v>6037000.9000000004</v>
      </c>
      <c r="K6" s="7">
        <f>C6+G6</f>
        <v>5249566</v>
      </c>
      <c r="L6" s="7"/>
      <c r="M6" s="7"/>
      <c r="N6" s="7">
        <f>J6</f>
        <v>6037000.9000000004</v>
      </c>
      <c r="O6" s="7">
        <f>K6</f>
        <v>5249566</v>
      </c>
      <c r="P6" s="7"/>
      <c r="Q6" s="7"/>
      <c r="R6" s="6" t="s">
        <v>87</v>
      </c>
      <c r="S6" s="6" t="s">
        <v>24</v>
      </c>
      <c r="T6" s="6" t="s">
        <v>42</v>
      </c>
      <c r="U6" s="6" t="s">
        <v>89</v>
      </c>
      <c r="V6" s="6" t="s">
        <v>49</v>
      </c>
      <c r="W6" s="6" t="s">
        <v>59</v>
      </c>
    </row>
    <row r="7" spans="1:23" x14ac:dyDescent="0.35">
      <c r="A7" s="18" t="s">
        <v>155</v>
      </c>
      <c r="B7" s="4" t="s">
        <v>110</v>
      </c>
      <c r="C7" s="5">
        <v>4347826</v>
      </c>
      <c r="D7" s="7">
        <f t="shared" ref="D7:D19" si="0">E7-C7</f>
        <v>652174</v>
      </c>
      <c r="E7" s="7">
        <v>5000000</v>
      </c>
      <c r="F7" s="7">
        <v>626150</v>
      </c>
      <c r="G7" s="7">
        <f>-3721676+1410000</f>
        <v>-2311676</v>
      </c>
      <c r="H7" s="7">
        <f t="shared" ref="H7:H19" si="1">G7+C7</f>
        <v>2036150</v>
      </c>
      <c r="I7" s="7">
        <f t="shared" ref="I7:I19" si="2">H7*15/100</f>
        <v>305422.5</v>
      </c>
      <c r="J7" s="7">
        <f t="shared" ref="J7:J19" si="3">I7+H7</f>
        <v>2341572.5</v>
      </c>
      <c r="K7" s="7">
        <f t="shared" ref="K7:K19" si="4">C7+G7</f>
        <v>2036150</v>
      </c>
      <c r="L7" s="7"/>
      <c r="M7" s="7"/>
      <c r="N7" s="7">
        <f t="shared" ref="N7:N19" si="5">J7</f>
        <v>2341572.5</v>
      </c>
      <c r="O7" s="7">
        <f t="shared" ref="O7:O19" si="6">K7</f>
        <v>2036150</v>
      </c>
      <c r="P7" s="7">
        <v>7500000</v>
      </c>
      <c r="Q7" s="7">
        <v>6000000</v>
      </c>
      <c r="R7" s="4" t="s">
        <v>47</v>
      </c>
      <c r="S7" s="4" t="s">
        <v>40</v>
      </c>
      <c r="T7" s="4" t="s">
        <v>41</v>
      </c>
      <c r="U7" s="4" t="s">
        <v>89</v>
      </c>
      <c r="V7" s="4" t="s">
        <v>49</v>
      </c>
      <c r="W7" s="4" t="s">
        <v>59</v>
      </c>
    </row>
    <row r="8" spans="1:23" x14ac:dyDescent="0.35">
      <c r="A8" s="18" t="s">
        <v>85</v>
      </c>
      <c r="B8" s="4" t="s">
        <v>111</v>
      </c>
      <c r="C8" s="5">
        <v>260870</v>
      </c>
      <c r="D8" s="7">
        <f t="shared" si="0"/>
        <v>39130.5</v>
      </c>
      <c r="E8" s="7">
        <f t="shared" ref="E8:E19" si="7">C8*115/100</f>
        <v>300000.5</v>
      </c>
      <c r="F8" s="7">
        <v>0</v>
      </c>
      <c r="G8" s="7">
        <v>-260870</v>
      </c>
      <c r="H8" s="7">
        <f t="shared" si="1"/>
        <v>0</v>
      </c>
      <c r="I8" s="7">
        <f t="shared" si="2"/>
        <v>0</v>
      </c>
      <c r="J8" s="7">
        <f t="shared" si="3"/>
        <v>0</v>
      </c>
      <c r="K8" s="7">
        <f t="shared" si="4"/>
        <v>0</v>
      </c>
      <c r="L8" s="7"/>
      <c r="M8" s="7"/>
      <c r="N8" s="7">
        <f t="shared" si="5"/>
        <v>0</v>
      </c>
      <c r="O8" s="7">
        <f t="shared" si="6"/>
        <v>0</v>
      </c>
      <c r="P8" s="7"/>
      <c r="Q8" s="7"/>
      <c r="R8" s="4" t="s">
        <v>87</v>
      </c>
      <c r="S8" s="4" t="s">
        <v>24</v>
      </c>
      <c r="T8" s="4" t="s">
        <v>42</v>
      </c>
      <c r="U8" s="4" t="s">
        <v>89</v>
      </c>
      <c r="V8" s="4" t="s">
        <v>49</v>
      </c>
      <c r="W8" s="4" t="s">
        <v>59</v>
      </c>
    </row>
    <row r="9" spans="1:23" x14ac:dyDescent="0.35">
      <c r="A9" s="18" t="s">
        <v>84</v>
      </c>
      <c r="B9" s="4" t="s">
        <v>112</v>
      </c>
      <c r="C9" s="5">
        <v>3000000</v>
      </c>
      <c r="D9" s="7"/>
      <c r="E9" s="7">
        <v>3000000</v>
      </c>
      <c r="F9" s="7">
        <v>0</v>
      </c>
      <c r="G9" s="7">
        <v>-3000000</v>
      </c>
      <c r="H9" s="7">
        <f t="shared" si="1"/>
        <v>0</v>
      </c>
      <c r="I9" s="7">
        <f t="shared" si="2"/>
        <v>0</v>
      </c>
      <c r="J9" s="7">
        <f t="shared" si="3"/>
        <v>0</v>
      </c>
      <c r="K9" s="7">
        <f t="shared" si="4"/>
        <v>0</v>
      </c>
      <c r="L9" s="7"/>
      <c r="M9" s="7"/>
      <c r="N9" s="7">
        <f t="shared" si="5"/>
        <v>0</v>
      </c>
      <c r="O9" s="7">
        <f t="shared" si="6"/>
        <v>0</v>
      </c>
      <c r="P9" s="7"/>
      <c r="Q9" s="7"/>
      <c r="R9" s="4" t="s">
        <v>47</v>
      </c>
      <c r="S9" s="4" t="s">
        <v>40</v>
      </c>
      <c r="T9" s="4" t="s">
        <v>41</v>
      </c>
      <c r="U9" s="4" t="s">
        <v>90</v>
      </c>
      <c r="V9" s="4" t="s">
        <v>49</v>
      </c>
      <c r="W9" s="4" t="s">
        <v>59</v>
      </c>
    </row>
    <row r="10" spans="1:23" x14ac:dyDescent="0.35">
      <c r="A10" s="18" t="s">
        <v>13</v>
      </c>
      <c r="B10" s="4" t="s">
        <v>69</v>
      </c>
      <c r="C10" s="5">
        <v>2608696</v>
      </c>
      <c r="D10" s="7">
        <f t="shared" si="0"/>
        <v>391304.39999999991</v>
      </c>
      <c r="E10" s="7">
        <f t="shared" si="7"/>
        <v>3000000.4</v>
      </c>
      <c r="F10" s="7">
        <v>0</v>
      </c>
      <c r="G10" s="7">
        <v>-1400000</v>
      </c>
      <c r="H10" s="7">
        <f t="shared" si="1"/>
        <v>1208696</v>
      </c>
      <c r="I10" s="7">
        <f t="shared" si="2"/>
        <v>181304.4</v>
      </c>
      <c r="J10" s="7">
        <f t="shared" si="3"/>
        <v>1390000.4</v>
      </c>
      <c r="K10" s="7">
        <f t="shared" si="4"/>
        <v>1208696</v>
      </c>
      <c r="L10" s="7"/>
      <c r="M10" s="7"/>
      <c r="N10" s="7">
        <f t="shared" si="5"/>
        <v>1390000.4</v>
      </c>
      <c r="O10" s="7">
        <f t="shared" si="6"/>
        <v>1208696</v>
      </c>
      <c r="P10" s="7">
        <v>3000000</v>
      </c>
      <c r="Q10" s="7">
        <v>5000000</v>
      </c>
      <c r="R10" s="4" t="s">
        <v>51</v>
      </c>
      <c r="S10" s="4" t="s">
        <v>24</v>
      </c>
      <c r="T10" s="4" t="s">
        <v>52</v>
      </c>
      <c r="U10" s="4" t="s">
        <v>89</v>
      </c>
      <c r="V10" s="4" t="s">
        <v>49</v>
      </c>
      <c r="W10" s="4" t="s">
        <v>59</v>
      </c>
    </row>
    <row r="11" spans="1:23" x14ac:dyDescent="0.35">
      <c r="A11" s="18" t="s">
        <v>82</v>
      </c>
      <c r="B11" s="4" t="s">
        <v>113</v>
      </c>
      <c r="C11" s="5">
        <v>869565</v>
      </c>
      <c r="D11" s="7">
        <f t="shared" si="0"/>
        <v>130435</v>
      </c>
      <c r="E11" s="7">
        <v>1000000</v>
      </c>
      <c r="F11" s="7">
        <v>555611</v>
      </c>
      <c r="G11" s="7"/>
      <c r="H11" s="7">
        <f t="shared" si="1"/>
        <v>869565</v>
      </c>
      <c r="I11" s="7">
        <f t="shared" si="2"/>
        <v>130434.75</v>
      </c>
      <c r="J11" s="7">
        <f t="shared" si="3"/>
        <v>999999.75</v>
      </c>
      <c r="K11" s="7">
        <f t="shared" si="4"/>
        <v>869565</v>
      </c>
      <c r="L11" s="7"/>
      <c r="M11" s="7"/>
      <c r="N11" s="7">
        <f t="shared" si="5"/>
        <v>999999.75</v>
      </c>
      <c r="O11" s="7">
        <f t="shared" si="6"/>
        <v>869565</v>
      </c>
      <c r="P11" s="7"/>
      <c r="Q11" s="7"/>
      <c r="R11" s="4" t="s">
        <v>29</v>
      </c>
      <c r="S11" s="4" t="s">
        <v>24</v>
      </c>
      <c r="T11" s="4" t="s">
        <v>32</v>
      </c>
      <c r="U11" s="4" t="s">
        <v>89</v>
      </c>
      <c r="V11" s="4" t="s">
        <v>49</v>
      </c>
      <c r="W11" s="4" t="s">
        <v>59</v>
      </c>
    </row>
    <row r="12" spans="1:23" x14ac:dyDescent="0.35">
      <c r="A12" s="18" t="s">
        <v>16</v>
      </c>
      <c r="B12" s="4" t="s">
        <v>66</v>
      </c>
      <c r="C12" s="5">
        <v>260870</v>
      </c>
      <c r="D12" s="7">
        <f t="shared" si="0"/>
        <v>39130.5</v>
      </c>
      <c r="E12" s="7">
        <f t="shared" si="7"/>
        <v>300000.5</v>
      </c>
      <c r="F12" s="7">
        <v>50900</v>
      </c>
      <c r="G12" s="7">
        <v>50000</v>
      </c>
      <c r="H12" s="7">
        <f t="shared" si="1"/>
        <v>310870</v>
      </c>
      <c r="I12" s="7">
        <f t="shared" si="2"/>
        <v>46630.5</v>
      </c>
      <c r="J12" s="7">
        <f t="shared" si="3"/>
        <v>357500.5</v>
      </c>
      <c r="K12" s="7">
        <f t="shared" si="4"/>
        <v>310870</v>
      </c>
      <c r="L12" s="7"/>
      <c r="M12" s="7"/>
      <c r="N12" s="7">
        <f t="shared" si="5"/>
        <v>357500.5</v>
      </c>
      <c r="O12" s="7">
        <f t="shared" si="6"/>
        <v>310870</v>
      </c>
      <c r="P12" s="7">
        <v>500000</v>
      </c>
      <c r="Q12" s="7">
        <v>400000</v>
      </c>
      <c r="R12" s="4" t="s">
        <v>37</v>
      </c>
      <c r="S12" s="4" t="s">
        <v>24</v>
      </c>
      <c r="T12" s="4" t="s">
        <v>30</v>
      </c>
      <c r="U12" s="4" t="s">
        <v>89</v>
      </c>
      <c r="V12" s="4" t="s">
        <v>49</v>
      </c>
      <c r="W12" s="4" t="s">
        <v>59</v>
      </c>
    </row>
    <row r="13" spans="1:23" x14ac:dyDescent="0.35">
      <c r="A13" s="18" t="s">
        <v>14</v>
      </c>
      <c r="B13" s="4" t="s">
        <v>68</v>
      </c>
      <c r="C13" s="5">
        <v>260870</v>
      </c>
      <c r="D13" s="7">
        <f t="shared" si="0"/>
        <v>39130.5</v>
      </c>
      <c r="E13" s="7">
        <f t="shared" si="7"/>
        <v>300000.5</v>
      </c>
      <c r="F13" s="7">
        <v>0</v>
      </c>
      <c r="G13" s="7">
        <v>-260870</v>
      </c>
      <c r="H13" s="7">
        <f t="shared" si="1"/>
        <v>0</v>
      </c>
      <c r="I13" s="7">
        <f t="shared" si="2"/>
        <v>0</v>
      </c>
      <c r="J13" s="7">
        <f t="shared" si="3"/>
        <v>0</v>
      </c>
      <c r="K13" s="7">
        <f t="shared" si="4"/>
        <v>0</v>
      </c>
      <c r="L13" s="7"/>
      <c r="M13" s="7"/>
      <c r="N13" s="7">
        <f t="shared" si="5"/>
        <v>0</v>
      </c>
      <c r="O13" s="7">
        <f t="shared" si="6"/>
        <v>0</v>
      </c>
      <c r="P13" s="7"/>
      <c r="Q13" s="7"/>
      <c r="R13" s="4" t="s">
        <v>31</v>
      </c>
      <c r="S13" s="4" t="s">
        <v>24</v>
      </c>
      <c r="T13" s="4" t="s">
        <v>25</v>
      </c>
      <c r="U13" s="4" t="s">
        <v>89</v>
      </c>
      <c r="V13" s="4" t="s">
        <v>49</v>
      </c>
      <c r="W13" s="4" t="s">
        <v>59</v>
      </c>
    </row>
    <row r="14" spans="1:23" x14ac:dyDescent="0.35">
      <c r="A14" s="18" t="s">
        <v>15</v>
      </c>
      <c r="B14" s="4" t="s">
        <v>65</v>
      </c>
      <c r="C14" s="5">
        <v>260870</v>
      </c>
      <c r="D14" s="7">
        <f t="shared" si="0"/>
        <v>39130.5</v>
      </c>
      <c r="E14" s="7">
        <f t="shared" si="7"/>
        <v>300000.5</v>
      </c>
      <c r="F14" s="7">
        <v>17000</v>
      </c>
      <c r="G14" s="7"/>
      <c r="H14" s="7">
        <f t="shared" si="1"/>
        <v>260870</v>
      </c>
      <c r="I14" s="7">
        <f t="shared" si="2"/>
        <v>39130.5</v>
      </c>
      <c r="J14" s="7">
        <f t="shared" si="3"/>
        <v>300000.5</v>
      </c>
      <c r="K14" s="7">
        <f t="shared" si="4"/>
        <v>260870</v>
      </c>
      <c r="L14" s="7"/>
      <c r="M14" s="7"/>
      <c r="N14" s="7">
        <f t="shared" si="5"/>
        <v>300000.5</v>
      </c>
      <c r="O14" s="7">
        <f t="shared" si="6"/>
        <v>260870</v>
      </c>
      <c r="P14" s="7">
        <v>600000</v>
      </c>
      <c r="Q14" s="7">
        <v>700000</v>
      </c>
      <c r="R14" s="4" t="s">
        <v>35</v>
      </c>
      <c r="S14" s="4" t="s">
        <v>24</v>
      </c>
      <c r="T14" s="4" t="s">
        <v>25</v>
      </c>
      <c r="U14" s="4" t="s">
        <v>89</v>
      </c>
      <c r="V14" s="4" t="s">
        <v>49</v>
      </c>
      <c r="W14" s="4" t="s">
        <v>59</v>
      </c>
    </row>
    <row r="15" spans="1:23" x14ac:dyDescent="0.35">
      <c r="A15" s="18" t="s">
        <v>11</v>
      </c>
      <c r="B15" s="4" t="s">
        <v>64</v>
      </c>
      <c r="C15" s="5">
        <v>17391</v>
      </c>
      <c r="D15" s="7">
        <f t="shared" si="0"/>
        <v>2609</v>
      </c>
      <c r="E15" s="7">
        <v>20000</v>
      </c>
      <c r="F15" s="7">
        <v>0</v>
      </c>
      <c r="G15" s="7"/>
      <c r="H15" s="7">
        <f t="shared" si="1"/>
        <v>17391</v>
      </c>
      <c r="I15" s="7">
        <f t="shared" si="2"/>
        <v>2608.65</v>
      </c>
      <c r="J15" s="7">
        <f t="shared" si="3"/>
        <v>19999.650000000001</v>
      </c>
      <c r="K15" s="7">
        <f t="shared" si="4"/>
        <v>17391</v>
      </c>
      <c r="L15" s="7"/>
      <c r="M15" s="7"/>
      <c r="N15" s="7">
        <f t="shared" si="5"/>
        <v>19999.650000000001</v>
      </c>
      <c r="O15" s="7">
        <f t="shared" si="6"/>
        <v>17391</v>
      </c>
      <c r="P15" s="7"/>
      <c r="Q15" s="7"/>
      <c r="R15" s="4" t="s">
        <v>31</v>
      </c>
      <c r="S15" s="4" t="s">
        <v>24</v>
      </c>
      <c r="T15" s="4" t="s">
        <v>32</v>
      </c>
      <c r="U15" s="4" t="s">
        <v>89</v>
      </c>
      <c r="V15" s="4" t="s">
        <v>49</v>
      </c>
      <c r="W15" s="4" t="s">
        <v>59</v>
      </c>
    </row>
    <row r="16" spans="1:23" x14ac:dyDescent="0.35">
      <c r="A16" s="18" t="s">
        <v>80</v>
      </c>
      <c r="B16" s="4" t="s">
        <v>114</v>
      </c>
      <c r="C16" s="5">
        <v>1304348</v>
      </c>
      <c r="D16" s="7">
        <f t="shared" si="0"/>
        <v>195652.19999999995</v>
      </c>
      <c r="E16" s="7">
        <f t="shared" si="7"/>
        <v>1500000.2</v>
      </c>
      <c r="F16" s="7">
        <v>189100</v>
      </c>
      <c r="G16" s="7">
        <v>-1000000</v>
      </c>
      <c r="H16" s="7">
        <f t="shared" si="1"/>
        <v>304348</v>
      </c>
      <c r="I16" s="7">
        <f t="shared" si="2"/>
        <v>45652.2</v>
      </c>
      <c r="J16" s="7">
        <f t="shared" si="3"/>
        <v>350000.2</v>
      </c>
      <c r="K16" s="7">
        <f t="shared" si="4"/>
        <v>304348</v>
      </c>
      <c r="L16" s="7"/>
      <c r="M16" s="7"/>
      <c r="N16" s="7">
        <f t="shared" si="5"/>
        <v>350000.2</v>
      </c>
      <c r="O16" s="7">
        <f t="shared" si="6"/>
        <v>304348</v>
      </c>
      <c r="P16" s="7"/>
      <c r="Q16" s="7"/>
      <c r="R16" s="4" t="s">
        <v>29</v>
      </c>
      <c r="S16" s="4" t="s">
        <v>24</v>
      </c>
      <c r="T16" s="4" t="s">
        <v>32</v>
      </c>
      <c r="U16" s="4" t="s">
        <v>89</v>
      </c>
      <c r="V16" s="4" t="s">
        <v>49</v>
      </c>
      <c r="W16" s="4" t="s">
        <v>59</v>
      </c>
    </row>
    <row r="17" spans="1:23" x14ac:dyDescent="0.35">
      <c r="A17" s="18" t="s">
        <v>12</v>
      </c>
      <c r="B17" s="4" t="s">
        <v>67</v>
      </c>
      <c r="C17" s="5">
        <v>173913</v>
      </c>
      <c r="D17" s="7">
        <f t="shared" si="0"/>
        <v>26087</v>
      </c>
      <c r="E17" s="7">
        <v>200000</v>
      </c>
      <c r="F17" s="7">
        <v>128800</v>
      </c>
      <c r="G17" s="7"/>
      <c r="H17" s="7">
        <f t="shared" si="1"/>
        <v>173913</v>
      </c>
      <c r="I17" s="7">
        <f t="shared" si="2"/>
        <v>26086.95</v>
      </c>
      <c r="J17" s="7">
        <f t="shared" si="3"/>
        <v>199999.95</v>
      </c>
      <c r="K17" s="7">
        <f t="shared" si="4"/>
        <v>173913</v>
      </c>
      <c r="L17" s="7"/>
      <c r="M17" s="7"/>
      <c r="N17" s="7">
        <f t="shared" si="5"/>
        <v>199999.95</v>
      </c>
      <c r="O17" s="7">
        <f t="shared" si="6"/>
        <v>173913</v>
      </c>
      <c r="P17" s="7"/>
      <c r="Q17" s="7"/>
      <c r="R17" s="4" t="s">
        <v>31</v>
      </c>
      <c r="S17" s="4" t="s">
        <v>24</v>
      </c>
      <c r="T17" s="4" t="s">
        <v>32</v>
      </c>
      <c r="U17" s="4" t="s">
        <v>89</v>
      </c>
      <c r="V17" s="4" t="s">
        <v>49</v>
      </c>
      <c r="W17" s="4" t="s">
        <v>59</v>
      </c>
    </row>
    <row r="18" spans="1:23" x14ac:dyDescent="0.35">
      <c r="A18" s="18" t="s">
        <v>83</v>
      </c>
      <c r="B18" s="4" t="s">
        <v>115</v>
      </c>
      <c r="C18" s="5">
        <v>869565</v>
      </c>
      <c r="D18" s="7">
        <f t="shared" si="0"/>
        <v>130435</v>
      </c>
      <c r="E18" s="7">
        <v>1000000</v>
      </c>
      <c r="F18" s="7">
        <v>0</v>
      </c>
      <c r="G18" s="7"/>
      <c r="H18" s="7">
        <f t="shared" si="1"/>
        <v>869565</v>
      </c>
      <c r="I18" s="7">
        <f t="shared" si="2"/>
        <v>130434.75</v>
      </c>
      <c r="J18" s="7">
        <f t="shared" si="3"/>
        <v>999999.75</v>
      </c>
      <c r="K18" s="7">
        <f t="shared" si="4"/>
        <v>869565</v>
      </c>
      <c r="L18" s="7"/>
      <c r="M18" s="7"/>
      <c r="N18" s="7">
        <f t="shared" si="5"/>
        <v>999999.75</v>
      </c>
      <c r="O18" s="7">
        <f t="shared" si="6"/>
        <v>869565</v>
      </c>
      <c r="P18" s="7"/>
      <c r="Q18" s="7"/>
      <c r="R18" s="4" t="s">
        <v>88</v>
      </c>
      <c r="S18" s="4" t="s">
        <v>24</v>
      </c>
      <c r="T18" s="4" t="s">
        <v>42</v>
      </c>
      <c r="U18" s="4" t="s">
        <v>89</v>
      </c>
      <c r="V18" s="4" t="s">
        <v>49</v>
      </c>
      <c r="W18" s="4" t="s">
        <v>59</v>
      </c>
    </row>
    <row r="19" spans="1:23" ht="15" thickBot="1" x14ac:dyDescent="0.4">
      <c r="A19" s="18" t="s">
        <v>79</v>
      </c>
      <c r="B19" s="4" t="s">
        <v>108</v>
      </c>
      <c r="C19" s="5">
        <v>1304348</v>
      </c>
      <c r="D19" s="7">
        <f t="shared" si="0"/>
        <v>195652.19999999995</v>
      </c>
      <c r="E19" s="7">
        <f t="shared" si="7"/>
        <v>1500000.2</v>
      </c>
      <c r="F19" s="7">
        <v>0</v>
      </c>
      <c r="G19" s="7"/>
      <c r="H19" s="7">
        <f t="shared" si="1"/>
        <v>1304348</v>
      </c>
      <c r="I19" s="7">
        <f t="shared" si="2"/>
        <v>195652.2</v>
      </c>
      <c r="J19" s="7">
        <f t="shared" si="3"/>
        <v>1500000.2</v>
      </c>
      <c r="K19" s="7">
        <f t="shared" si="4"/>
        <v>1304348</v>
      </c>
      <c r="L19" s="7"/>
      <c r="M19" s="7"/>
      <c r="N19" s="7">
        <f t="shared" si="5"/>
        <v>1500000.2</v>
      </c>
      <c r="O19" s="7">
        <f t="shared" si="6"/>
        <v>1304348</v>
      </c>
      <c r="P19" s="7"/>
      <c r="Q19" s="7"/>
      <c r="R19" s="4" t="s">
        <v>29</v>
      </c>
      <c r="S19" s="4" t="s">
        <v>24</v>
      </c>
      <c r="T19" s="4" t="s">
        <v>34</v>
      </c>
      <c r="U19" s="4" t="s">
        <v>89</v>
      </c>
      <c r="V19" s="4" t="s">
        <v>49</v>
      </c>
      <c r="W19" s="4" t="s">
        <v>59</v>
      </c>
    </row>
    <row r="20" spans="1:23" s="2" customFormat="1" ht="15" thickBot="1" x14ac:dyDescent="0.4">
      <c r="A20" s="21" t="s">
        <v>154</v>
      </c>
      <c r="B20" s="8"/>
      <c r="C20" s="9">
        <f>SUM(C6:C19)</f>
        <v>19886958</v>
      </c>
      <c r="D20" s="9">
        <f t="shared" ref="D20:Q20" si="8">SUM(D6:D19)</f>
        <v>2533044.7999999998</v>
      </c>
      <c r="E20" s="9">
        <f t="shared" si="8"/>
        <v>22420002.799999997</v>
      </c>
      <c r="F20" s="9">
        <f t="shared" si="8"/>
        <v>4875648.7699999996</v>
      </c>
      <c r="G20" s="9">
        <f t="shared" si="8"/>
        <v>-7281676</v>
      </c>
      <c r="H20" s="9">
        <f t="shared" si="8"/>
        <v>12605282</v>
      </c>
      <c r="I20" s="9">
        <f t="shared" si="8"/>
        <v>1890792.2999999996</v>
      </c>
      <c r="J20" s="9">
        <f t="shared" si="8"/>
        <v>14496074.299999999</v>
      </c>
      <c r="K20" s="9">
        <f t="shared" si="8"/>
        <v>12605282</v>
      </c>
      <c r="L20" s="9">
        <f t="shared" si="8"/>
        <v>0</v>
      </c>
      <c r="M20" s="9">
        <f t="shared" si="8"/>
        <v>0</v>
      </c>
      <c r="N20" s="9">
        <f t="shared" si="8"/>
        <v>14496074.299999999</v>
      </c>
      <c r="O20" s="9">
        <f t="shared" si="8"/>
        <v>12605282</v>
      </c>
      <c r="P20" s="9">
        <f t="shared" si="8"/>
        <v>11600000</v>
      </c>
      <c r="Q20" s="9">
        <f t="shared" si="8"/>
        <v>12100000</v>
      </c>
      <c r="R20" s="8" t="s">
        <v>29</v>
      </c>
      <c r="S20" s="8"/>
      <c r="T20" s="8"/>
      <c r="U20" s="8"/>
      <c r="V20" s="8"/>
      <c r="W20" s="8"/>
    </row>
    <row r="21" spans="1:23" s="52" customFormat="1" ht="15" thickBot="1" x14ac:dyDescent="0.4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2"/>
      <c r="R21" s="51"/>
      <c r="S21" s="51"/>
      <c r="T21" s="51"/>
      <c r="U21" s="51"/>
      <c r="V21" s="51"/>
      <c r="W21" s="51"/>
    </row>
    <row r="22" spans="1:23" s="52" customFormat="1" ht="15" thickBot="1" x14ac:dyDescent="0.4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5"/>
      <c r="R22" s="51"/>
      <c r="S22" s="51"/>
      <c r="T22" s="51"/>
      <c r="U22" s="51"/>
      <c r="V22" s="51"/>
      <c r="W22" s="51"/>
    </row>
    <row r="23" spans="1:23" s="2" customFormat="1" x14ac:dyDescent="0.35">
      <c r="A23" s="53" t="s">
        <v>57</v>
      </c>
      <c r="B23" s="54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3"/>
      <c r="S23" s="3"/>
      <c r="T23" s="3"/>
      <c r="U23" s="3"/>
      <c r="V23" s="3"/>
      <c r="W23" s="3"/>
    </row>
    <row r="24" spans="1:23" x14ac:dyDescent="0.35">
      <c r="A24" s="20" t="s">
        <v>162</v>
      </c>
      <c r="B24" s="6" t="s">
        <v>65</v>
      </c>
      <c r="C24" s="7">
        <v>782608.69565217383</v>
      </c>
      <c r="D24" s="7">
        <f t="shared" ref="D24:D26" si="9">E24-C24</f>
        <v>117391.30434782617</v>
      </c>
      <c r="E24" s="7">
        <v>900000</v>
      </c>
      <c r="F24" s="7">
        <v>556463.92000000004</v>
      </c>
      <c r="G24" s="7">
        <v>100000</v>
      </c>
      <c r="H24" s="7">
        <f t="shared" ref="H24:H26" si="10">G24+C24</f>
        <v>882608.69565217383</v>
      </c>
      <c r="I24" s="7">
        <f t="shared" ref="I24:I26" si="11">H24*15/100</f>
        <v>132391.30434782608</v>
      </c>
      <c r="J24" s="7">
        <f t="shared" ref="J24:J26" si="12">I24+H24</f>
        <v>1014999.9999999999</v>
      </c>
      <c r="K24" s="7">
        <f t="shared" ref="K24:K26" si="13">C24+G24</f>
        <v>882608.69565217383</v>
      </c>
      <c r="L24" s="7"/>
      <c r="M24" s="7"/>
      <c r="N24" s="7">
        <f t="shared" ref="N24:N26" si="14">J24</f>
        <v>1014999.9999999999</v>
      </c>
      <c r="O24" s="7">
        <f t="shared" ref="O24:O26" si="15">K24</f>
        <v>882608.69565217383</v>
      </c>
      <c r="P24" s="7">
        <v>500000</v>
      </c>
      <c r="Q24" s="7">
        <v>800000</v>
      </c>
      <c r="R24" s="6" t="s">
        <v>35</v>
      </c>
      <c r="S24" s="6" t="s">
        <v>24</v>
      </c>
      <c r="T24" s="6" t="s">
        <v>25</v>
      </c>
      <c r="U24" s="6" t="s">
        <v>89</v>
      </c>
      <c r="V24" s="6" t="s">
        <v>36</v>
      </c>
      <c r="W24" s="6" t="s">
        <v>57</v>
      </c>
    </row>
    <row r="25" spans="1:23" x14ac:dyDescent="0.35">
      <c r="A25" s="18" t="s">
        <v>165</v>
      </c>
      <c r="B25" s="4" t="s">
        <v>66</v>
      </c>
      <c r="C25" s="5">
        <v>217391.30434782608</v>
      </c>
      <c r="D25" s="7">
        <f t="shared" si="9"/>
        <v>32608.695652173919</v>
      </c>
      <c r="E25" s="7">
        <v>250000</v>
      </c>
      <c r="F25" s="7">
        <v>90890</v>
      </c>
      <c r="G25" s="7">
        <v>100000</v>
      </c>
      <c r="H25" s="7">
        <f t="shared" si="10"/>
        <v>317391.30434782605</v>
      </c>
      <c r="I25" s="7">
        <f t="shared" si="11"/>
        <v>47608.695652173905</v>
      </c>
      <c r="J25" s="7">
        <f t="shared" si="12"/>
        <v>364999.99999999994</v>
      </c>
      <c r="K25" s="7">
        <f t="shared" si="13"/>
        <v>317391.30434782605</v>
      </c>
      <c r="L25" s="7"/>
      <c r="M25" s="7"/>
      <c r="N25" s="7">
        <f t="shared" si="14"/>
        <v>364999.99999999994</v>
      </c>
      <c r="O25" s="7">
        <f t="shared" si="15"/>
        <v>317391.30434782605</v>
      </c>
      <c r="P25" s="7">
        <v>250000</v>
      </c>
      <c r="Q25" s="7">
        <v>150000</v>
      </c>
      <c r="R25" s="4" t="s">
        <v>37</v>
      </c>
      <c r="S25" s="4" t="s">
        <v>24</v>
      </c>
      <c r="T25" s="4" t="s">
        <v>30</v>
      </c>
      <c r="U25" s="4" t="s">
        <v>89</v>
      </c>
      <c r="V25" s="4" t="s">
        <v>36</v>
      </c>
      <c r="W25" s="4" t="s">
        <v>57</v>
      </c>
    </row>
    <row r="26" spans="1:23" ht="15" thickBot="1" x14ac:dyDescent="0.4">
      <c r="A26" s="18" t="s">
        <v>1</v>
      </c>
      <c r="B26" s="4" t="s">
        <v>91</v>
      </c>
      <c r="C26" s="5">
        <v>1739130.4347826086</v>
      </c>
      <c r="D26" s="7">
        <f t="shared" si="9"/>
        <v>260869.56521739135</v>
      </c>
      <c r="E26" s="7">
        <v>2000000</v>
      </c>
      <c r="F26" s="7">
        <v>1739260.49</v>
      </c>
      <c r="G26" s="7">
        <v>130.05521739134565</v>
      </c>
      <c r="H26" s="7">
        <f t="shared" si="10"/>
        <v>1739260.49</v>
      </c>
      <c r="I26" s="7">
        <f t="shared" si="11"/>
        <v>260889.07350000003</v>
      </c>
      <c r="J26" s="7">
        <f t="shared" si="12"/>
        <v>2000149.5634999999</v>
      </c>
      <c r="K26" s="7">
        <f t="shared" si="13"/>
        <v>1739260.49</v>
      </c>
      <c r="L26" s="7"/>
      <c r="M26" s="7"/>
      <c r="N26" s="7">
        <f t="shared" si="14"/>
        <v>2000149.5634999999</v>
      </c>
      <c r="O26" s="7">
        <f t="shared" si="15"/>
        <v>1739260.49</v>
      </c>
      <c r="P26" s="7">
        <v>6000000</v>
      </c>
      <c r="Q26" s="7">
        <v>2500000</v>
      </c>
      <c r="R26" s="4" t="s">
        <v>27</v>
      </c>
      <c r="S26" s="4" t="s">
        <v>24</v>
      </c>
      <c r="T26" s="4" t="s">
        <v>28</v>
      </c>
      <c r="U26" s="4" t="s">
        <v>89</v>
      </c>
      <c r="V26" s="4" t="s">
        <v>33</v>
      </c>
      <c r="W26" s="4" t="s">
        <v>57</v>
      </c>
    </row>
    <row r="27" spans="1:23" s="2" customFormat="1" ht="15" thickBot="1" x14ac:dyDescent="0.4">
      <c r="A27" s="62" t="s">
        <v>153</v>
      </c>
      <c r="B27" s="63"/>
      <c r="C27" s="9">
        <f>SUM(C24:C26)</f>
        <v>2739130.4347826084</v>
      </c>
      <c r="D27" s="9">
        <f t="shared" ref="D27:Q27" si="16">SUM(D24:D26)</f>
        <v>410869.56521739147</v>
      </c>
      <c r="E27" s="9">
        <f t="shared" si="16"/>
        <v>3150000</v>
      </c>
      <c r="F27" s="9">
        <f t="shared" si="16"/>
        <v>2386614.41</v>
      </c>
      <c r="G27" s="9">
        <f t="shared" si="16"/>
        <v>200130.05521739135</v>
      </c>
      <c r="H27" s="9">
        <f t="shared" si="16"/>
        <v>2939260.49</v>
      </c>
      <c r="I27" s="9">
        <f t="shared" si="16"/>
        <v>440889.07350000006</v>
      </c>
      <c r="J27" s="9">
        <f t="shared" si="16"/>
        <v>3380149.5634999997</v>
      </c>
      <c r="K27" s="9">
        <f t="shared" si="16"/>
        <v>2939260.49</v>
      </c>
      <c r="L27" s="9">
        <f t="shared" si="16"/>
        <v>0</v>
      </c>
      <c r="M27" s="9">
        <f t="shared" si="16"/>
        <v>0</v>
      </c>
      <c r="N27" s="9">
        <f t="shared" si="16"/>
        <v>3380149.5634999997</v>
      </c>
      <c r="O27" s="9">
        <f t="shared" si="16"/>
        <v>2939260.49</v>
      </c>
      <c r="P27" s="9">
        <f t="shared" si="16"/>
        <v>6750000</v>
      </c>
      <c r="Q27" s="9">
        <f t="shared" si="16"/>
        <v>3450000</v>
      </c>
      <c r="R27" s="8"/>
      <c r="S27" s="8"/>
      <c r="T27" s="8"/>
      <c r="U27" s="8"/>
      <c r="V27" s="8"/>
      <c r="W27" s="8"/>
    </row>
    <row r="28" spans="1:23" s="52" customFormat="1" ht="15" thickBot="1" x14ac:dyDescent="0.4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8"/>
      <c r="R28" s="51"/>
      <c r="S28" s="51"/>
      <c r="T28" s="51"/>
      <c r="U28" s="51"/>
      <c r="V28" s="51"/>
      <c r="W28" s="51"/>
    </row>
    <row r="29" spans="1:23" s="52" customFormat="1" ht="15" thickBot="1" x14ac:dyDescent="0.4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1"/>
      <c r="R29" s="51"/>
      <c r="S29" s="51"/>
      <c r="T29" s="51"/>
      <c r="U29" s="51"/>
      <c r="V29" s="51"/>
      <c r="W29" s="51"/>
    </row>
    <row r="30" spans="1:23" s="2" customFormat="1" x14ac:dyDescent="0.35">
      <c r="A30" s="58" t="s">
        <v>140</v>
      </c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3"/>
      <c r="S30" s="3"/>
      <c r="T30" s="3"/>
      <c r="U30" s="3"/>
      <c r="V30" s="3"/>
      <c r="W30" s="3"/>
    </row>
    <row r="31" spans="1:23" x14ac:dyDescent="0.35">
      <c r="A31" s="20" t="s">
        <v>17</v>
      </c>
      <c r="B31" s="6" t="s">
        <v>66</v>
      </c>
      <c r="C31" s="7">
        <v>86957</v>
      </c>
      <c r="D31" s="7">
        <f t="shared" ref="D31:D33" si="17">E31-C31</f>
        <v>13043.550000000003</v>
      </c>
      <c r="E31" s="7">
        <f t="shared" ref="E31:E32" si="18">C31*115/100</f>
        <v>100000.55</v>
      </c>
      <c r="F31" s="7">
        <v>0</v>
      </c>
      <c r="G31" s="7">
        <v>40000</v>
      </c>
      <c r="H31" s="7">
        <f t="shared" ref="H31:H33" si="19">G31+C31</f>
        <v>126957</v>
      </c>
      <c r="I31" s="7">
        <f t="shared" ref="I31:I33" si="20">H31*15/100</f>
        <v>19043.55</v>
      </c>
      <c r="J31" s="7">
        <f t="shared" ref="J31:J33" si="21">I31+H31</f>
        <v>146000.54999999999</v>
      </c>
      <c r="K31" s="7">
        <f t="shared" ref="K31:K33" si="22">C31+G31</f>
        <v>126957</v>
      </c>
      <c r="L31" s="7"/>
      <c r="M31" s="7"/>
      <c r="N31" s="7">
        <f t="shared" ref="N31:N33" si="23">J31</f>
        <v>146000.54999999999</v>
      </c>
      <c r="O31" s="7">
        <f t="shared" ref="O31:O33" si="24">K31</f>
        <v>126957</v>
      </c>
      <c r="P31" s="7">
        <v>150000</v>
      </c>
      <c r="Q31" s="7">
        <v>300000</v>
      </c>
      <c r="R31" s="6" t="s">
        <v>37</v>
      </c>
      <c r="S31" s="6" t="s">
        <v>24</v>
      </c>
      <c r="T31" s="6" t="s">
        <v>30</v>
      </c>
      <c r="U31" s="6" t="s">
        <v>89</v>
      </c>
      <c r="V31" s="6" t="s">
        <v>55</v>
      </c>
      <c r="W31" s="6" t="s">
        <v>61</v>
      </c>
    </row>
    <row r="32" spans="1:23" x14ac:dyDescent="0.35">
      <c r="A32" s="18" t="s">
        <v>166</v>
      </c>
      <c r="B32" s="4" t="s">
        <v>65</v>
      </c>
      <c r="C32" s="5">
        <v>86957</v>
      </c>
      <c r="D32" s="7">
        <f t="shared" si="17"/>
        <v>13043.550000000003</v>
      </c>
      <c r="E32" s="7">
        <f t="shared" si="18"/>
        <v>100000.55</v>
      </c>
      <c r="F32" s="7">
        <v>3950</v>
      </c>
      <c r="G32" s="7">
        <v>80000</v>
      </c>
      <c r="H32" s="7">
        <f t="shared" si="19"/>
        <v>166957</v>
      </c>
      <c r="I32" s="7">
        <f t="shared" si="20"/>
        <v>25043.55</v>
      </c>
      <c r="J32" s="7">
        <f t="shared" si="21"/>
        <v>192000.55</v>
      </c>
      <c r="K32" s="7">
        <f t="shared" si="22"/>
        <v>166957</v>
      </c>
      <c r="L32" s="7"/>
      <c r="M32" s="7"/>
      <c r="N32" s="7">
        <f t="shared" si="23"/>
        <v>192000.55</v>
      </c>
      <c r="O32" s="7">
        <f t="shared" si="24"/>
        <v>166957</v>
      </c>
      <c r="P32" s="7">
        <v>200000</v>
      </c>
      <c r="Q32" s="7">
        <v>450000</v>
      </c>
      <c r="R32" s="4" t="s">
        <v>35</v>
      </c>
      <c r="S32" s="4" t="s">
        <v>24</v>
      </c>
      <c r="T32" s="4" t="s">
        <v>25</v>
      </c>
      <c r="U32" s="4" t="s">
        <v>89</v>
      </c>
      <c r="V32" s="4" t="s">
        <v>55</v>
      </c>
      <c r="W32" s="4" t="s">
        <v>61</v>
      </c>
    </row>
    <row r="33" spans="1:23" s="23" customFormat="1" ht="29.5" thickBot="1" x14ac:dyDescent="0.4">
      <c r="A33" s="17" t="s">
        <v>18</v>
      </c>
      <c r="B33" s="32" t="s">
        <v>70</v>
      </c>
      <c r="C33" s="33">
        <v>869565</v>
      </c>
      <c r="D33" s="31">
        <f t="shared" si="17"/>
        <v>130435</v>
      </c>
      <c r="E33" s="31">
        <v>1000000</v>
      </c>
      <c r="F33" s="31">
        <v>0</v>
      </c>
      <c r="G33" s="31"/>
      <c r="H33" s="31">
        <f t="shared" si="19"/>
        <v>869565</v>
      </c>
      <c r="I33" s="31">
        <f t="shared" si="20"/>
        <v>130434.75</v>
      </c>
      <c r="J33" s="31">
        <f t="shared" si="21"/>
        <v>999999.75</v>
      </c>
      <c r="K33" s="31">
        <f t="shared" si="22"/>
        <v>869565</v>
      </c>
      <c r="L33" s="61"/>
      <c r="M33" s="61"/>
      <c r="N33" s="7">
        <f t="shared" si="23"/>
        <v>999999.75</v>
      </c>
      <c r="O33" s="7">
        <f t="shared" si="24"/>
        <v>869565</v>
      </c>
      <c r="P33" s="61">
        <v>1500000</v>
      </c>
      <c r="Q33" s="61">
        <v>500000</v>
      </c>
      <c r="R33" s="17" t="s">
        <v>29</v>
      </c>
      <c r="S33" s="17" t="s">
        <v>24</v>
      </c>
      <c r="T33" s="17" t="s">
        <v>34</v>
      </c>
      <c r="U33" s="17" t="s">
        <v>89</v>
      </c>
      <c r="V33" s="17" t="s">
        <v>55</v>
      </c>
      <c r="W33" s="17" t="s">
        <v>61</v>
      </c>
    </row>
    <row r="34" spans="1:23" s="2" customFormat="1" ht="15" thickBot="1" x14ac:dyDescent="0.4">
      <c r="A34" s="22" t="s">
        <v>152</v>
      </c>
      <c r="B34" s="8"/>
      <c r="C34" s="9">
        <f>SUM(C31:C33)</f>
        <v>1043479</v>
      </c>
      <c r="D34" s="9">
        <f t="shared" ref="D34:Q34" si="25">SUM(D31:D33)</f>
        <v>156522.1</v>
      </c>
      <c r="E34" s="9">
        <f t="shared" si="25"/>
        <v>1200001.1000000001</v>
      </c>
      <c r="F34" s="9">
        <f t="shared" si="25"/>
        <v>3950</v>
      </c>
      <c r="G34" s="9">
        <f t="shared" si="25"/>
        <v>120000</v>
      </c>
      <c r="H34" s="9">
        <f t="shared" si="25"/>
        <v>1163479</v>
      </c>
      <c r="I34" s="9">
        <f t="shared" si="25"/>
        <v>174521.85</v>
      </c>
      <c r="J34" s="9">
        <f t="shared" si="25"/>
        <v>1338000.8500000001</v>
      </c>
      <c r="K34" s="9">
        <f t="shared" si="25"/>
        <v>1163479</v>
      </c>
      <c r="L34" s="9">
        <f t="shared" si="25"/>
        <v>0</v>
      </c>
      <c r="M34" s="9">
        <f t="shared" si="25"/>
        <v>0</v>
      </c>
      <c r="N34" s="9">
        <f t="shared" si="25"/>
        <v>1338000.8500000001</v>
      </c>
      <c r="O34" s="9">
        <f t="shared" si="25"/>
        <v>1163479</v>
      </c>
      <c r="P34" s="9">
        <f t="shared" si="25"/>
        <v>1850000</v>
      </c>
      <c r="Q34" s="9">
        <f t="shared" si="25"/>
        <v>1250000</v>
      </c>
      <c r="R34" s="8"/>
      <c r="S34" s="8"/>
      <c r="T34" s="8"/>
      <c r="U34" s="8"/>
      <c r="V34" s="8"/>
      <c r="W34" s="8"/>
    </row>
    <row r="35" spans="1:23" s="52" customFormat="1" ht="15" thickBot="1" x14ac:dyDescent="0.4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2"/>
      <c r="R35" s="51"/>
      <c r="S35" s="51"/>
      <c r="T35" s="51"/>
      <c r="U35" s="51"/>
      <c r="V35" s="51"/>
      <c r="W35" s="51"/>
    </row>
    <row r="36" spans="1:23" s="52" customFormat="1" ht="15" thickBot="1" x14ac:dyDescent="0.4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5"/>
      <c r="R36" s="51"/>
      <c r="S36" s="51"/>
      <c r="T36" s="51"/>
      <c r="U36" s="51"/>
      <c r="V36" s="51"/>
      <c r="W36" s="51"/>
    </row>
    <row r="37" spans="1:23" s="2" customFormat="1" x14ac:dyDescent="0.35">
      <c r="A37" s="58" t="s">
        <v>60</v>
      </c>
      <c r="B37" s="59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3"/>
      <c r="S37" s="3"/>
      <c r="T37" s="3"/>
      <c r="U37" s="3"/>
      <c r="V37" s="3"/>
      <c r="W37" s="3"/>
    </row>
    <row r="38" spans="1:23" x14ac:dyDescent="0.35">
      <c r="A38" s="20" t="s">
        <v>167</v>
      </c>
      <c r="B38" s="6" t="s">
        <v>66</v>
      </c>
      <c r="C38" s="7">
        <v>104348</v>
      </c>
      <c r="D38" s="7">
        <f t="shared" ref="D38:D39" si="26">E38-C38</f>
        <v>15652.199999999997</v>
      </c>
      <c r="E38" s="7">
        <f t="shared" ref="E38:E39" si="27">C38*115/100</f>
        <v>120000.2</v>
      </c>
      <c r="F38" s="7">
        <v>0</v>
      </c>
      <c r="G38" s="7">
        <v>110000</v>
      </c>
      <c r="H38" s="7">
        <f t="shared" ref="H38:H39" si="28">G38+C38</f>
        <v>214348</v>
      </c>
      <c r="I38" s="7">
        <f t="shared" ref="I38:I39" si="29">H38*15/100</f>
        <v>32152.2</v>
      </c>
      <c r="J38" s="7">
        <f t="shared" ref="J38:J39" si="30">I38+H38</f>
        <v>246500.2</v>
      </c>
      <c r="K38" s="7">
        <f t="shared" ref="K38:K39" si="31">C38+G38</f>
        <v>214348</v>
      </c>
      <c r="L38" s="7"/>
      <c r="M38" s="7"/>
      <c r="N38" s="7">
        <f t="shared" ref="N38:N39" si="32">J38</f>
        <v>246500.2</v>
      </c>
      <c r="O38" s="7">
        <f t="shared" ref="O38:O39" si="33">K38</f>
        <v>214348</v>
      </c>
      <c r="P38" s="7">
        <v>350000</v>
      </c>
      <c r="Q38" s="7">
        <v>150000</v>
      </c>
      <c r="R38" s="6" t="s">
        <v>37</v>
      </c>
      <c r="S38" s="6" t="s">
        <v>24</v>
      </c>
      <c r="T38" s="6" t="s">
        <v>30</v>
      </c>
      <c r="U38" s="6" t="s">
        <v>89</v>
      </c>
      <c r="V38" s="6" t="s">
        <v>39</v>
      </c>
      <c r="W38" s="6" t="s">
        <v>60</v>
      </c>
    </row>
    <row r="39" spans="1:23" ht="15" thickBot="1" x14ac:dyDescent="0.4">
      <c r="A39" s="17" t="s">
        <v>168</v>
      </c>
      <c r="B39" s="10" t="s">
        <v>65</v>
      </c>
      <c r="C39" s="11">
        <v>130435</v>
      </c>
      <c r="D39" s="7">
        <f t="shared" si="26"/>
        <v>19565.25</v>
      </c>
      <c r="E39" s="7">
        <f t="shared" si="27"/>
        <v>150000.25</v>
      </c>
      <c r="F39" s="7">
        <v>0</v>
      </c>
      <c r="G39" s="7"/>
      <c r="H39" s="7">
        <f t="shared" si="28"/>
        <v>130435</v>
      </c>
      <c r="I39" s="7">
        <f t="shared" si="29"/>
        <v>19565.25</v>
      </c>
      <c r="J39" s="7">
        <f t="shared" si="30"/>
        <v>150000.25</v>
      </c>
      <c r="K39" s="7">
        <f t="shared" si="31"/>
        <v>130435</v>
      </c>
      <c r="L39" s="50"/>
      <c r="M39" s="50"/>
      <c r="N39" s="7">
        <f t="shared" si="32"/>
        <v>150000.25</v>
      </c>
      <c r="O39" s="7">
        <f t="shared" si="33"/>
        <v>130435</v>
      </c>
      <c r="P39" s="50">
        <v>200000</v>
      </c>
      <c r="Q39" s="50">
        <v>100000</v>
      </c>
      <c r="R39" s="10" t="s">
        <v>35</v>
      </c>
      <c r="S39" s="10" t="s">
        <v>24</v>
      </c>
      <c r="T39" s="10" t="s">
        <v>54</v>
      </c>
      <c r="U39" s="10" t="s">
        <v>89</v>
      </c>
      <c r="V39" s="10" t="s">
        <v>39</v>
      </c>
      <c r="W39" s="10" t="s">
        <v>60</v>
      </c>
    </row>
    <row r="40" spans="1:23" s="2" customFormat="1" ht="15" thickBot="1" x14ac:dyDescent="0.4">
      <c r="A40" s="62" t="s">
        <v>151</v>
      </c>
      <c r="B40" s="63"/>
      <c r="C40" s="9">
        <f>SUM(C38:C39)</f>
        <v>234783</v>
      </c>
      <c r="D40" s="9">
        <f t="shared" ref="D40:Q40" si="34">SUM(D38:D39)</f>
        <v>35217.449999999997</v>
      </c>
      <c r="E40" s="9">
        <f t="shared" si="34"/>
        <v>270000.45</v>
      </c>
      <c r="F40" s="9">
        <f t="shared" si="34"/>
        <v>0</v>
      </c>
      <c r="G40" s="9">
        <f t="shared" si="34"/>
        <v>110000</v>
      </c>
      <c r="H40" s="9">
        <f t="shared" si="34"/>
        <v>344783</v>
      </c>
      <c r="I40" s="9">
        <f t="shared" si="34"/>
        <v>51717.45</v>
      </c>
      <c r="J40" s="9">
        <f t="shared" si="34"/>
        <v>396500.45</v>
      </c>
      <c r="K40" s="9">
        <f t="shared" si="34"/>
        <v>344783</v>
      </c>
      <c r="L40" s="9">
        <f t="shared" si="34"/>
        <v>0</v>
      </c>
      <c r="M40" s="9">
        <f t="shared" si="34"/>
        <v>0</v>
      </c>
      <c r="N40" s="9">
        <f t="shared" si="34"/>
        <v>396500.45</v>
      </c>
      <c r="O40" s="9">
        <f t="shared" si="34"/>
        <v>344783</v>
      </c>
      <c r="P40" s="9">
        <f t="shared" si="34"/>
        <v>550000</v>
      </c>
      <c r="Q40" s="9">
        <f t="shared" si="34"/>
        <v>250000</v>
      </c>
      <c r="R40" s="8"/>
      <c r="S40" s="8"/>
      <c r="T40" s="8"/>
      <c r="U40" s="8"/>
      <c r="V40" s="8"/>
      <c r="W40" s="8"/>
    </row>
    <row r="41" spans="1:23" s="52" customFormat="1" ht="15" thickBot="1" x14ac:dyDescent="0.4">
      <c r="A41" s="76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8"/>
      <c r="R41" s="51"/>
      <c r="S41" s="51"/>
      <c r="T41" s="51"/>
      <c r="U41" s="51"/>
      <c r="V41" s="51"/>
      <c r="W41" s="51"/>
    </row>
    <row r="42" spans="1:23" s="52" customFormat="1" ht="15" thickBot="1" x14ac:dyDescent="0.4">
      <c r="A42" s="79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1"/>
      <c r="R42" s="51"/>
      <c r="S42" s="51"/>
      <c r="T42" s="51"/>
      <c r="U42" s="51"/>
      <c r="V42" s="51"/>
      <c r="W42" s="51"/>
    </row>
    <row r="43" spans="1:23" s="2" customFormat="1" x14ac:dyDescent="0.35">
      <c r="A43" s="58" t="s">
        <v>141</v>
      </c>
      <c r="B43" s="59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3"/>
      <c r="S43" s="3"/>
      <c r="T43" s="3"/>
      <c r="U43" s="3"/>
      <c r="V43" s="3"/>
      <c r="W43" s="3"/>
    </row>
    <row r="44" spans="1:23" x14ac:dyDescent="0.35">
      <c r="A44" s="20" t="s">
        <v>169</v>
      </c>
      <c r="B44" s="6" t="s">
        <v>66</v>
      </c>
      <c r="C44" s="7">
        <v>173913</v>
      </c>
      <c r="D44" s="7">
        <f t="shared" ref="D44:D45" si="35">E44-C44</f>
        <v>26087</v>
      </c>
      <c r="E44" s="7">
        <v>200000</v>
      </c>
      <c r="F44" s="7">
        <v>60500</v>
      </c>
      <c r="G44" s="7">
        <v>100000</v>
      </c>
      <c r="H44" s="7">
        <f t="shared" ref="H44:H45" si="36">G44+C44</f>
        <v>273913</v>
      </c>
      <c r="I44" s="7">
        <f t="shared" ref="I44:I45" si="37">H44*15/100</f>
        <v>41086.949999999997</v>
      </c>
      <c r="J44" s="7">
        <f t="shared" ref="J44:J45" si="38">I44+H44</f>
        <v>314999.95</v>
      </c>
      <c r="K44" s="7">
        <f t="shared" ref="K44:K45" si="39">C44+G44</f>
        <v>273913</v>
      </c>
      <c r="L44" s="7"/>
      <c r="M44" s="7"/>
      <c r="N44" s="7">
        <f t="shared" ref="N44:N45" si="40">J44</f>
        <v>314999.95</v>
      </c>
      <c r="O44" s="7">
        <f t="shared" ref="O44:O45" si="41">K44</f>
        <v>273913</v>
      </c>
      <c r="P44" s="7">
        <v>250000</v>
      </c>
      <c r="Q44" s="7">
        <v>200000</v>
      </c>
      <c r="R44" s="6" t="s">
        <v>37</v>
      </c>
      <c r="S44" s="6" t="s">
        <v>24</v>
      </c>
      <c r="T44" s="6" t="s">
        <v>30</v>
      </c>
      <c r="U44" s="6" t="s">
        <v>89</v>
      </c>
      <c r="V44" s="6" t="s">
        <v>53</v>
      </c>
      <c r="W44" s="6" t="s">
        <v>62</v>
      </c>
    </row>
    <row r="45" spans="1:23" ht="15" thickBot="1" x14ac:dyDescent="0.4">
      <c r="A45" s="17" t="s">
        <v>170</v>
      </c>
      <c r="B45" s="10" t="s">
        <v>65</v>
      </c>
      <c r="C45" s="11">
        <v>147826</v>
      </c>
      <c r="D45" s="7">
        <f t="shared" si="35"/>
        <v>52174</v>
      </c>
      <c r="E45" s="7">
        <v>200000</v>
      </c>
      <c r="F45" s="7">
        <v>16900</v>
      </c>
      <c r="G45" s="7">
        <v>400000</v>
      </c>
      <c r="H45" s="7">
        <f t="shared" si="36"/>
        <v>547826</v>
      </c>
      <c r="I45" s="7">
        <f t="shared" si="37"/>
        <v>82173.899999999994</v>
      </c>
      <c r="J45" s="7">
        <f t="shared" si="38"/>
        <v>629999.9</v>
      </c>
      <c r="K45" s="7">
        <f t="shared" si="39"/>
        <v>547826</v>
      </c>
      <c r="L45" s="50"/>
      <c r="M45" s="50"/>
      <c r="N45" s="7">
        <f t="shared" si="40"/>
        <v>629999.9</v>
      </c>
      <c r="O45" s="7">
        <f t="shared" si="41"/>
        <v>547826</v>
      </c>
      <c r="P45" s="50">
        <v>300000</v>
      </c>
      <c r="Q45" s="50">
        <v>200000</v>
      </c>
      <c r="R45" s="10" t="s">
        <v>35</v>
      </c>
      <c r="S45" s="10" t="s">
        <v>24</v>
      </c>
      <c r="T45" s="10" t="s">
        <v>25</v>
      </c>
      <c r="U45" s="10" t="s">
        <v>89</v>
      </c>
      <c r="V45" s="10" t="s">
        <v>53</v>
      </c>
      <c r="W45" s="10" t="s">
        <v>62</v>
      </c>
    </row>
    <row r="46" spans="1:23" s="2" customFormat="1" ht="15" thickBot="1" x14ac:dyDescent="0.4">
      <c r="A46" s="62" t="s">
        <v>150</v>
      </c>
      <c r="B46" s="63"/>
      <c r="C46" s="9">
        <f>SUM(C44:C45)</f>
        <v>321739</v>
      </c>
      <c r="D46" s="9">
        <f t="shared" ref="D46:Q46" si="42">SUM(D44:D45)</f>
        <v>78261</v>
      </c>
      <c r="E46" s="9">
        <f t="shared" si="42"/>
        <v>400000</v>
      </c>
      <c r="F46" s="9">
        <f t="shared" si="42"/>
        <v>77400</v>
      </c>
      <c r="G46" s="9">
        <f t="shared" si="42"/>
        <v>500000</v>
      </c>
      <c r="H46" s="9">
        <f t="shared" si="42"/>
        <v>821739</v>
      </c>
      <c r="I46" s="9">
        <f t="shared" si="42"/>
        <v>123260.84999999999</v>
      </c>
      <c r="J46" s="9">
        <f t="shared" si="42"/>
        <v>944999.85000000009</v>
      </c>
      <c r="K46" s="9">
        <f t="shared" si="42"/>
        <v>821739</v>
      </c>
      <c r="L46" s="9">
        <f t="shared" si="42"/>
        <v>0</v>
      </c>
      <c r="M46" s="9">
        <f t="shared" si="42"/>
        <v>0</v>
      </c>
      <c r="N46" s="9">
        <f t="shared" si="42"/>
        <v>944999.85000000009</v>
      </c>
      <c r="O46" s="9">
        <f t="shared" si="42"/>
        <v>821739</v>
      </c>
      <c r="P46" s="9">
        <f t="shared" si="42"/>
        <v>550000</v>
      </c>
      <c r="Q46" s="9">
        <f t="shared" si="42"/>
        <v>400000</v>
      </c>
      <c r="R46" s="8"/>
      <c r="S46" s="8"/>
      <c r="T46" s="8"/>
      <c r="U46" s="8"/>
      <c r="V46" s="8"/>
      <c r="W46" s="8"/>
    </row>
    <row r="47" spans="1:23" s="52" customFormat="1" ht="15" thickBot="1" x14ac:dyDescent="0.4">
      <c r="A47" s="76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8"/>
      <c r="R47" s="51"/>
      <c r="S47" s="51"/>
      <c r="T47" s="51"/>
      <c r="U47" s="51"/>
      <c r="V47" s="51"/>
      <c r="W47" s="51"/>
    </row>
    <row r="48" spans="1:23" s="52" customFormat="1" ht="15" thickBot="1" x14ac:dyDescent="0.4">
      <c r="A48" s="79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1"/>
      <c r="R48" s="51"/>
      <c r="S48" s="51"/>
      <c r="T48" s="51"/>
      <c r="U48" s="51"/>
      <c r="V48" s="51"/>
      <c r="W48" s="51"/>
    </row>
    <row r="49" spans="1:24" s="2" customFormat="1" x14ac:dyDescent="0.35">
      <c r="A49" s="58" t="s">
        <v>142</v>
      </c>
      <c r="B49" s="59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3"/>
      <c r="S49" s="3"/>
      <c r="T49" s="3"/>
      <c r="U49" s="3"/>
      <c r="V49" s="3"/>
      <c r="W49" s="3"/>
    </row>
    <row r="50" spans="1:24" s="39" customFormat="1" x14ac:dyDescent="0.35">
      <c r="A50" s="44" t="s">
        <v>5</v>
      </c>
      <c r="B50" s="36" t="s">
        <v>74</v>
      </c>
      <c r="C50" s="37">
        <v>173913</v>
      </c>
      <c r="D50" s="37">
        <f t="shared" ref="D50:D76" si="43">E50-C50</f>
        <v>26087</v>
      </c>
      <c r="E50" s="37">
        <v>200000</v>
      </c>
      <c r="F50" s="37">
        <v>0</v>
      </c>
      <c r="G50" s="37">
        <v>-26913</v>
      </c>
      <c r="H50" s="7">
        <f t="shared" ref="H50:H79" si="44">G50+C50</f>
        <v>147000</v>
      </c>
      <c r="I50" s="7">
        <f t="shared" ref="I50:I79" si="45">H50*15/100</f>
        <v>22050</v>
      </c>
      <c r="J50" s="7">
        <f t="shared" ref="J50:J79" si="46">I50+H50</f>
        <v>169050</v>
      </c>
      <c r="K50" s="7">
        <f t="shared" ref="K50:K79" si="47">C50+G50</f>
        <v>147000</v>
      </c>
      <c r="L50" s="7"/>
      <c r="M50" s="7"/>
      <c r="N50" s="7">
        <f t="shared" ref="N50:N79" si="48">J50</f>
        <v>169050</v>
      </c>
      <c r="O50" s="7">
        <f t="shared" ref="O50:O79" si="49">K50</f>
        <v>147000</v>
      </c>
      <c r="P50" s="37"/>
      <c r="Q50" s="37"/>
      <c r="R50" s="36" t="s">
        <v>48</v>
      </c>
      <c r="S50" s="36" t="s">
        <v>24</v>
      </c>
      <c r="T50" s="36" t="s">
        <v>42</v>
      </c>
      <c r="U50" s="36" t="s">
        <v>89</v>
      </c>
      <c r="V50" s="36" t="s">
        <v>44</v>
      </c>
      <c r="W50" s="36" t="s">
        <v>58</v>
      </c>
    </row>
    <row r="51" spans="1:24" s="39" customFormat="1" ht="29" x14ac:dyDescent="0.35">
      <c r="A51" s="40" t="s">
        <v>93</v>
      </c>
      <c r="B51" s="41" t="s">
        <v>118</v>
      </c>
      <c r="C51" s="42">
        <v>173913</v>
      </c>
      <c r="D51" s="38">
        <f t="shared" si="43"/>
        <v>26087</v>
      </c>
      <c r="E51" s="38">
        <v>200000</v>
      </c>
      <c r="F51" s="37">
        <v>66500</v>
      </c>
      <c r="G51" s="37"/>
      <c r="H51" s="7">
        <f t="shared" si="44"/>
        <v>173913</v>
      </c>
      <c r="I51" s="7">
        <f t="shared" si="45"/>
        <v>26086.95</v>
      </c>
      <c r="J51" s="7">
        <f t="shared" si="46"/>
        <v>199999.95</v>
      </c>
      <c r="K51" s="7">
        <f t="shared" si="47"/>
        <v>173913</v>
      </c>
      <c r="L51" s="7"/>
      <c r="M51" s="7"/>
      <c r="N51" s="7">
        <f t="shared" si="48"/>
        <v>199999.95</v>
      </c>
      <c r="O51" s="7">
        <f t="shared" si="49"/>
        <v>173913</v>
      </c>
      <c r="P51" s="37"/>
      <c r="Q51" s="37"/>
      <c r="R51" s="40" t="s">
        <v>101</v>
      </c>
      <c r="S51" s="40" t="s">
        <v>24</v>
      </c>
      <c r="T51" s="40" t="s">
        <v>42</v>
      </c>
      <c r="U51" s="40" t="s">
        <v>89</v>
      </c>
      <c r="V51" s="40" t="s">
        <v>44</v>
      </c>
      <c r="W51" s="40" t="s">
        <v>58</v>
      </c>
      <c r="X51" s="45"/>
    </row>
    <row r="52" spans="1:24" s="39" customFormat="1" x14ac:dyDescent="0.35">
      <c r="A52" s="40" t="s">
        <v>10</v>
      </c>
      <c r="B52" s="35" t="s">
        <v>77</v>
      </c>
      <c r="C52" s="43">
        <v>173913</v>
      </c>
      <c r="D52" s="37">
        <f t="shared" si="43"/>
        <v>26087</v>
      </c>
      <c r="E52" s="37">
        <v>200000</v>
      </c>
      <c r="F52" s="37">
        <v>69744.149999999994</v>
      </c>
      <c r="G52" s="37"/>
      <c r="H52" s="7">
        <f t="shared" si="44"/>
        <v>173913</v>
      </c>
      <c r="I52" s="7">
        <f t="shared" si="45"/>
        <v>26086.95</v>
      </c>
      <c r="J52" s="7">
        <f t="shared" si="46"/>
        <v>199999.95</v>
      </c>
      <c r="K52" s="7">
        <f t="shared" si="47"/>
        <v>173913</v>
      </c>
      <c r="L52" s="7"/>
      <c r="M52" s="7"/>
      <c r="N52" s="7">
        <f t="shared" si="48"/>
        <v>199999.95</v>
      </c>
      <c r="O52" s="7">
        <f t="shared" si="49"/>
        <v>173913</v>
      </c>
      <c r="P52" s="37"/>
      <c r="Q52" s="37"/>
      <c r="R52" s="35" t="s">
        <v>48</v>
      </c>
      <c r="S52" s="35" t="s">
        <v>24</v>
      </c>
      <c r="T52" s="35" t="s">
        <v>42</v>
      </c>
      <c r="U52" s="35" t="s">
        <v>89</v>
      </c>
      <c r="V52" s="35" t="s">
        <v>44</v>
      </c>
      <c r="W52" s="35" t="s">
        <v>58</v>
      </c>
    </row>
    <row r="53" spans="1:24" s="23" customFormat="1" x14ac:dyDescent="0.35">
      <c r="A53" s="18" t="s">
        <v>94</v>
      </c>
      <c r="B53" s="4" t="s">
        <v>119</v>
      </c>
      <c r="C53" s="5">
        <v>347826</v>
      </c>
      <c r="D53" s="7">
        <f t="shared" si="43"/>
        <v>52173.900000000023</v>
      </c>
      <c r="E53" s="7">
        <f>C53*115/100</f>
        <v>399999.9</v>
      </c>
      <c r="F53" s="7">
        <v>0</v>
      </c>
      <c r="G53" s="7"/>
      <c r="H53" s="7">
        <f t="shared" si="44"/>
        <v>347826</v>
      </c>
      <c r="I53" s="7">
        <f t="shared" si="45"/>
        <v>52173.9</v>
      </c>
      <c r="J53" s="7">
        <f t="shared" si="46"/>
        <v>399999.9</v>
      </c>
      <c r="K53" s="7">
        <f t="shared" si="47"/>
        <v>347826</v>
      </c>
      <c r="L53" s="7"/>
      <c r="M53" s="7"/>
      <c r="N53" s="7">
        <f t="shared" si="48"/>
        <v>399999.9</v>
      </c>
      <c r="O53" s="7">
        <f t="shared" si="49"/>
        <v>347826</v>
      </c>
      <c r="P53" s="37"/>
      <c r="Q53" s="37"/>
      <c r="R53" s="4" t="s">
        <v>102</v>
      </c>
      <c r="S53" s="4" t="s">
        <v>24</v>
      </c>
      <c r="T53" s="4" t="s">
        <v>42</v>
      </c>
      <c r="U53" s="4" t="s">
        <v>89</v>
      </c>
      <c r="V53" s="4" t="s">
        <v>44</v>
      </c>
      <c r="W53" s="4" t="s">
        <v>58</v>
      </c>
      <c r="X53"/>
    </row>
    <row r="54" spans="1:24" x14ac:dyDescent="0.35">
      <c r="A54" s="18" t="s">
        <v>7</v>
      </c>
      <c r="B54" s="4" t="s">
        <v>75</v>
      </c>
      <c r="C54" s="5">
        <v>43478</v>
      </c>
      <c r="D54" s="7">
        <f t="shared" si="43"/>
        <v>6522</v>
      </c>
      <c r="E54" s="7">
        <v>50000</v>
      </c>
      <c r="F54" s="7">
        <v>0</v>
      </c>
      <c r="G54" s="7"/>
      <c r="H54" s="7">
        <f t="shared" si="44"/>
        <v>43478</v>
      </c>
      <c r="I54" s="7">
        <f t="shared" si="45"/>
        <v>6521.7</v>
      </c>
      <c r="J54" s="7">
        <f t="shared" si="46"/>
        <v>49999.7</v>
      </c>
      <c r="K54" s="7">
        <f t="shared" si="47"/>
        <v>43478</v>
      </c>
      <c r="L54" s="7"/>
      <c r="M54" s="7"/>
      <c r="N54" s="7">
        <f t="shared" si="48"/>
        <v>49999.7</v>
      </c>
      <c r="O54" s="7">
        <f t="shared" si="49"/>
        <v>43478</v>
      </c>
      <c r="P54" s="37"/>
      <c r="Q54" s="37"/>
      <c r="R54" s="4" t="s">
        <v>48</v>
      </c>
      <c r="S54" s="4" t="s">
        <v>24</v>
      </c>
      <c r="T54" s="4" t="s">
        <v>42</v>
      </c>
      <c r="U54" s="4" t="s">
        <v>89</v>
      </c>
      <c r="V54" s="4" t="s">
        <v>44</v>
      </c>
      <c r="W54" s="4" t="s">
        <v>58</v>
      </c>
    </row>
    <row r="55" spans="1:24" x14ac:dyDescent="0.35">
      <c r="A55" s="18" t="s">
        <v>9</v>
      </c>
      <c r="B55" s="4" t="s">
        <v>78</v>
      </c>
      <c r="C55" s="5">
        <v>130435</v>
      </c>
      <c r="D55" s="7">
        <f t="shared" si="43"/>
        <v>19565.25</v>
      </c>
      <c r="E55" s="7">
        <f>C55*115/100</f>
        <v>150000.25</v>
      </c>
      <c r="F55" s="7">
        <v>0</v>
      </c>
      <c r="G55" s="7"/>
      <c r="H55" s="7">
        <f t="shared" si="44"/>
        <v>130435</v>
      </c>
      <c r="I55" s="7">
        <f t="shared" si="45"/>
        <v>19565.25</v>
      </c>
      <c r="J55" s="7">
        <f t="shared" si="46"/>
        <v>150000.25</v>
      </c>
      <c r="K55" s="7">
        <f t="shared" si="47"/>
        <v>130435</v>
      </c>
      <c r="L55" s="7"/>
      <c r="M55" s="7"/>
      <c r="N55" s="7">
        <f t="shared" si="48"/>
        <v>150000.25</v>
      </c>
      <c r="O55" s="7">
        <f t="shared" si="49"/>
        <v>130435</v>
      </c>
      <c r="P55" s="37"/>
      <c r="Q55" s="37"/>
      <c r="R55" s="4" t="s">
        <v>29</v>
      </c>
      <c r="S55" s="4" t="s">
        <v>24</v>
      </c>
      <c r="T55" s="4" t="s">
        <v>42</v>
      </c>
      <c r="U55" s="4" t="s">
        <v>89</v>
      </c>
      <c r="V55" s="4" t="s">
        <v>44</v>
      </c>
      <c r="W55" s="4" t="s">
        <v>58</v>
      </c>
    </row>
    <row r="56" spans="1:24" x14ac:dyDescent="0.35">
      <c r="A56" s="18" t="s">
        <v>95</v>
      </c>
      <c r="B56" s="4" t="s">
        <v>121</v>
      </c>
      <c r="C56" s="5">
        <v>434783</v>
      </c>
      <c r="D56" s="7">
        <f t="shared" si="43"/>
        <v>65217.450000000012</v>
      </c>
      <c r="E56" s="7">
        <f>C56*115/100</f>
        <v>500000.45</v>
      </c>
      <c r="F56" s="7">
        <v>0</v>
      </c>
      <c r="G56" s="7"/>
      <c r="H56" s="7">
        <f t="shared" si="44"/>
        <v>434783</v>
      </c>
      <c r="I56" s="7">
        <f t="shared" si="45"/>
        <v>65217.45</v>
      </c>
      <c r="J56" s="7">
        <f t="shared" si="46"/>
        <v>500000.45</v>
      </c>
      <c r="K56" s="7">
        <f t="shared" si="47"/>
        <v>434783</v>
      </c>
      <c r="L56" s="7"/>
      <c r="M56" s="7"/>
      <c r="N56" s="7">
        <f t="shared" si="48"/>
        <v>500000.45</v>
      </c>
      <c r="O56" s="7">
        <f t="shared" si="49"/>
        <v>434783</v>
      </c>
      <c r="P56" s="37"/>
      <c r="Q56" s="37"/>
      <c r="R56" s="4" t="s">
        <v>104</v>
      </c>
      <c r="S56" s="4" t="s">
        <v>24</v>
      </c>
      <c r="T56" s="4" t="s">
        <v>42</v>
      </c>
      <c r="U56" s="4" t="s">
        <v>89</v>
      </c>
      <c r="V56" s="4" t="s">
        <v>44</v>
      </c>
      <c r="W56" s="4" t="s">
        <v>58</v>
      </c>
    </row>
    <row r="57" spans="1:24" x14ac:dyDescent="0.35">
      <c r="A57" s="18" t="s">
        <v>8</v>
      </c>
      <c r="B57" s="4" t="s">
        <v>76</v>
      </c>
      <c r="C57" s="5">
        <v>173913</v>
      </c>
      <c r="D57" s="7">
        <f t="shared" si="43"/>
        <v>26087</v>
      </c>
      <c r="E57" s="7">
        <v>200000</v>
      </c>
      <c r="F57" s="7">
        <v>0</v>
      </c>
      <c r="G57" s="7"/>
      <c r="H57" s="7">
        <f t="shared" si="44"/>
        <v>173913</v>
      </c>
      <c r="I57" s="7">
        <f t="shared" si="45"/>
        <v>26086.95</v>
      </c>
      <c r="J57" s="7">
        <f t="shared" si="46"/>
        <v>199999.95</v>
      </c>
      <c r="K57" s="7">
        <f t="shared" si="47"/>
        <v>173913</v>
      </c>
      <c r="L57" s="7"/>
      <c r="M57" s="7"/>
      <c r="N57" s="7">
        <f t="shared" si="48"/>
        <v>199999.95</v>
      </c>
      <c r="O57" s="7">
        <f t="shared" si="49"/>
        <v>173913</v>
      </c>
      <c r="P57" s="37"/>
      <c r="Q57" s="37"/>
      <c r="R57" s="4" t="s">
        <v>48</v>
      </c>
      <c r="S57" s="4" t="s">
        <v>24</v>
      </c>
      <c r="T57" s="4" t="s">
        <v>42</v>
      </c>
      <c r="U57" s="4" t="s">
        <v>89</v>
      </c>
      <c r="V57" s="4" t="s">
        <v>44</v>
      </c>
      <c r="W57" s="4" t="s">
        <v>58</v>
      </c>
    </row>
    <row r="58" spans="1:24" x14ac:dyDescent="0.35">
      <c r="A58" s="18" t="s">
        <v>96</v>
      </c>
      <c r="B58" s="4" t="s">
        <v>122</v>
      </c>
      <c r="C58" s="5">
        <v>869565</v>
      </c>
      <c r="D58" s="7">
        <f t="shared" si="43"/>
        <v>130435</v>
      </c>
      <c r="E58" s="7">
        <v>1000000</v>
      </c>
      <c r="F58" s="7">
        <v>321000</v>
      </c>
      <c r="G58" s="7"/>
      <c r="H58" s="7">
        <f t="shared" si="44"/>
        <v>869565</v>
      </c>
      <c r="I58" s="7">
        <f t="shared" si="45"/>
        <v>130434.75</v>
      </c>
      <c r="J58" s="7">
        <f t="shared" si="46"/>
        <v>999999.75</v>
      </c>
      <c r="K58" s="7">
        <f t="shared" si="47"/>
        <v>869565</v>
      </c>
      <c r="L58" s="7"/>
      <c r="M58" s="7"/>
      <c r="N58" s="7">
        <f t="shared" si="48"/>
        <v>999999.75</v>
      </c>
      <c r="O58" s="7">
        <f t="shared" si="49"/>
        <v>869565</v>
      </c>
      <c r="P58" s="37"/>
      <c r="Q58" s="37"/>
      <c r="R58" s="4" t="s">
        <v>105</v>
      </c>
      <c r="S58" s="4" t="s">
        <v>24</v>
      </c>
      <c r="T58" s="4" t="s">
        <v>42</v>
      </c>
      <c r="U58" s="4" t="s">
        <v>89</v>
      </c>
      <c r="V58" s="4" t="s">
        <v>44</v>
      </c>
      <c r="W58" s="4" t="s">
        <v>58</v>
      </c>
    </row>
    <row r="59" spans="1:24" x14ac:dyDescent="0.35">
      <c r="A59" s="18" t="s">
        <v>97</v>
      </c>
      <c r="B59" s="4" t="s">
        <v>123</v>
      </c>
      <c r="C59" s="5">
        <v>521739</v>
      </c>
      <c r="D59" s="7">
        <f t="shared" si="43"/>
        <v>78261</v>
      </c>
      <c r="E59" s="7">
        <v>600000</v>
      </c>
      <c r="F59" s="7">
        <v>0</v>
      </c>
      <c r="G59" s="7"/>
      <c r="H59" s="7">
        <f t="shared" si="44"/>
        <v>521739</v>
      </c>
      <c r="I59" s="7">
        <f t="shared" si="45"/>
        <v>78260.850000000006</v>
      </c>
      <c r="J59" s="7">
        <f t="shared" si="46"/>
        <v>599999.85</v>
      </c>
      <c r="K59" s="7">
        <f t="shared" si="47"/>
        <v>521739</v>
      </c>
      <c r="L59" s="7"/>
      <c r="M59" s="7"/>
      <c r="N59" s="7">
        <f t="shared" si="48"/>
        <v>599999.85</v>
      </c>
      <c r="O59" s="7">
        <f t="shared" si="49"/>
        <v>521739</v>
      </c>
      <c r="P59" s="37"/>
      <c r="Q59" s="37"/>
      <c r="R59" s="4" t="s">
        <v>105</v>
      </c>
      <c r="S59" s="4" t="s">
        <v>24</v>
      </c>
      <c r="T59" s="4" t="s">
        <v>42</v>
      </c>
      <c r="U59" s="4" t="s">
        <v>89</v>
      </c>
      <c r="V59" s="4" t="s">
        <v>44</v>
      </c>
      <c r="W59" s="4" t="s">
        <v>58</v>
      </c>
    </row>
    <row r="60" spans="1:24" x14ac:dyDescent="0.35">
      <c r="A60" s="18" t="s">
        <v>98</v>
      </c>
      <c r="B60" s="4" t="s">
        <v>124</v>
      </c>
      <c r="C60" s="5">
        <v>69565</v>
      </c>
      <c r="D60" s="7">
        <f t="shared" si="43"/>
        <v>10435</v>
      </c>
      <c r="E60" s="7">
        <v>80000</v>
      </c>
      <c r="F60" s="7">
        <v>0</v>
      </c>
      <c r="G60" s="7">
        <v>5500</v>
      </c>
      <c r="H60" s="7">
        <f t="shared" si="44"/>
        <v>75065</v>
      </c>
      <c r="I60" s="7">
        <f t="shared" si="45"/>
        <v>11259.75</v>
      </c>
      <c r="J60" s="7">
        <f t="shared" si="46"/>
        <v>86324.75</v>
      </c>
      <c r="K60" s="7">
        <f t="shared" si="47"/>
        <v>75065</v>
      </c>
      <c r="L60" s="7"/>
      <c r="M60" s="7"/>
      <c r="N60" s="7">
        <f t="shared" si="48"/>
        <v>86324.75</v>
      </c>
      <c r="O60" s="7">
        <f t="shared" si="49"/>
        <v>75065</v>
      </c>
      <c r="P60" s="37"/>
      <c r="Q60" s="37"/>
      <c r="R60" s="4" t="s">
        <v>104</v>
      </c>
      <c r="S60" s="4" t="s">
        <v>24</v>
      </c>
      <c r="T60" s="4" t="s">
        <v>42</v>
      </c>
      <c r="U60" s="4" t="s">
        <v>89</v>
      </c>
      <c r="V60" s="4" t="s">
        <v>44</v>
      </c>
      <c r="W60" s="4" t="s">
        <v>58</v>
      </c>
    </row>
    <row r="61" spans="1:24" x14ac:dyDescent="0.35">
      <c r="A61" s="18" t="s">
        <v>99</v>
      </c>
      <c r="B61" s="4" t="s">
        <v>125</v>
      </c>
      <c r="C61" s="5">
        <v>130435</v>
      </c>
      <c r="D61" s="7">
        <f t="shared" si="43"/>
        <v>19565.25</v>
      </c>
      <c r="E61" s="7">
        <f>C61*115/100</f>
        <v>150000.25</v>
      </c>
      <c r="F61" s="7">
        <v>0</v>
      </c>
      <c r="G61" s="7">
        <v>7200</v>
      </c>
      <c r="H61" s="7">
        <f t="shared" si="44"/>
        <v>137635</v>
      </c>
      <c r="I61" s="7">
        <f t="shared" si="45"/>
        <v>20645.25</v>
      </c>
      <c r="J61" s="7">
        <f t="shared" si="46"/>
        <v>158280.25</v>
      </c>
      <c r="K61" s="7">
        <f t="shared" si="47"/>
        <v>137635</v>
      </c>
      <c r="L61" s="7"/>
      <c r="M61" s="7"/>
      <c r="N61" s="7">
        <f t="shared" si="48"/>
        <v>158280.25</v>
      </c>
      <c r="O61" s="7">
        <f t="shared" si="49"/>
        <v>137635</v>
      </c>
      <c r="P61" s="37"/>
      <c r="Q61" s="37"/>
      <c r="R61" s="4" t="s">
        <v>106</v>
      </c>
      <c r="S61" s="4" t="s">
        <v>24</v>
      </c>
      <c r="T61" s="4" t="s">
        <v>42</v>
      </c>
      <c r="U61" s="4" t="s">
        <v>89</v>
      </c>
      <c r="V61" s="4" t="s">
        <v>44</v>
      </c>
      <c r="W61" s="4" t="s">
        <v>58</v>
      </c>
    </row>
    <row r="62" spans="1:24" x14ac:dyDescent="0.35">
      <c r="A62" s="18" t="s">
        <v>100</v>
      </c>
      <c r="B62" s="4" t="s">
        <v>126</v>
      </c>
      <c r="C62" s="5">
        <v>4347826</v>
      </c>
      <c r="D62" s="7">
        <f t="shared" si="43"/>
        <v>652174</v>
      </c>
      <c r="E62" s="7">
        <v>5000000</v>
      </c>
      <c r="F62" s="48">
        <v>4256038.66</v>
      </c>
      <c r="G62" s="48">
        <v>-91787.34</v>
      </c>
      <c r="H62" s="7">
        <f t="shared" si="44"/>
        <v>4256038.66</v>
      </c>
      <c r="I62" s="7">
        <f t="shared" si="45"/>
        <v>638405.79900000012</v>
      </c>
      <c r="J62" s="7">
        <f t="shared" si="46"/>
        <v>4894444.4590000007</v>
      </c>
      <c r="K62" s="7">
        <f t="shared" si="47"/>
        <v>4256038.66</v>
      </c>
      <c r="L62" s="7"/>
      <c r="M62" s="7"/>
      <c r="N62" s="7">
        <f t="shared" si="48"/>
        <v>4894444.4590000007</v>
      </c>
      <c r="O62" s="7">
        <f t="shared" si="49"/>
        <v>4256038.66</v>
      </c>
      <c r="P62" s="37"/>
      <c r="Q62" s="37"/>
      <c r="R62" s="4" t="s">
        <v>38</v>
      </c>
      <c r="S62" s="4" t="s">
        <v>40</v>
      </c>
      <c r="T62" s="4" t="s">
        <v>41</v>
      </c>
      <c r="U62" s="4" t="s">
        <v>89</v>
      </c>
      <c r="V62" s="4" t="s">
        <v>43</v>
      </c>
      <c r="W62" s="4" t="s">
        <v>58</v>
      </c>
    </row>
    <row r="63" spans="1:24" x14ac:dyDescent="0.35">
      <c r="A63" s="18" t="s">
        <v>139</v>
      </c>
      <c r="B63" s="4" t="s">
        <v>127</v>
      </c>
      <c r="C63" s="5">
        <v>347826</v>
      </c>
      <c r="D63" s="7">
        <f t="shared" si="43"/>
        <v>52174</v>
      </c>
      <c r="E63" s="7">
        <v>400000</v>
      </c>
      <c r="F63" s="48">
        <v>296304.34999999998</v>
      </c>
      <c r="G63" s="48"/>
      <c r="H63" s="7">
        <f t="shared" si="44"/>
        <v>347826</v>
      </c>
      <c r="I63" s="7">
        <f t="shared" si="45"/>
        <v>52173.9</v>
      </c>
      <c r="J63" s="7">
        <f t="shared" si="46"/>
        <v>399999.9</v>
      </c>
      <c r="K63" s="7">
        <f t="shared" si="47"/>
        <v>347826</v>
      </c>
      <c r="L63" s="7"/>
      <c r="M63" s="7"/>
      <c r="N63" s="7">
        <f t="shared" si="48"/>
        <v>399999.9</v>
      </c>
      <c r="O63" s="7">
        <f t="shared" si="49"/>
        <v>347826</v>
      </c>
      <c r="P63" s="37"/>
      <c r="Q63" s="37"/>
      <c r="R63" s="4" t="s">
        <v>106</v>
      </c>
      <c r="S63" s="4" t="s">
        <v>24</v>
      </c>
      <c r="T63" s="4" t="s">
        <v>42</v>
      </c>
      <c r="U63" s="4" t="s">
        <v>89</v>
      </c>
      <c r="V63" s="4" t="s">
        <v>44</v>
      </c>
      <c r="W63" s="4" t="s">
        <v>58</v>
      </c>
    </row>
    <row r="64" spans="1:24" x14ac:dyDescent="0.35">
      <c r="A64" s="18" t="s">
        <v>4</v>
      </c>
      <c r="B64" s="4" t="s">
        <v>66</v>
      </c>
      <c r="C64" s="5">
        <v>173913</v>
      </c>
      <c r="D64" s="7">
        <f t="shared" si="43"/>
        <v>26087</v>
      </c>
      <c r="E64" s="7">
        <v>200000</v>
      </c>
      <c r="F64" s="48">
        <v>38000</v>
      </c>
      <c r="G64" s="48">
        <v>60000</v>
      </c>
      <c r="H64" s="7">
        <f t="shared" si="44"/>
        <v>233913</v>
      </c>
      <c r="I64" s="7">
        <f t="shared" si="45"/>
        <v>35086.949999999997</v>
      </c>
      <c r="J64" s="7">
        <f t="shared" si="46"/>
        <v>268999.95</v>
      </c>
      <c r="K64" s="7">
        <f t="shared" si="47"/>
        <v>233913</v>
      </c>
      <c r="L64" s="7"/>
      <c r="M64" s="7"/>
      <c r="N64" s="7">
        <f t="shared" si="48"/>
        <v>268999.95</v>
      </c>
      <c r="O64" s="7">
        <f t="shared" si="49"/>
        <v>233913</v>
      </c>
      <c r="P64" s="37">
        <v>200000</v>
      </c>
      <c r="Q64" s="37">
        <v>340000</v>
      </c>
      <c r="R64" s="4" t="s">
        <v>37</v>
      </c>
      <c r="S64" s="4" t="s">
        <v>24</v>
      </c>
      <c r="T64" s="4" t="s">
        <v>30</v>
      </c>
      <c r="U64" s="4" t="s">
        <v>89</v>
      </c>
      <c r="V64" s="4" t="s">
        <v>44</v>
      </c>
      <c r="W64" s="4" t="s">
        <v>58</v>
      </c>
    </row>
    <row r="65" spans="1:24" x14ac:dyDescent="0.35">
      <c r="A65" s="18" t="s">
        <v>2</v>
      </c>
      <c r="B65" s="4" t="s">
        <v>65</v>
      </c>
      <c r="C65" s="5">
        <v>260870</v>
      </c>
      <c r="D65" s="7">
        <f t="shared" si="43"/>
        <v>39130.5</v>
      </c>
      <c r="E65" s="7">
        <f>C65*115/100</f>
        <v>300000.5</v>
      </c>
      <c r="F65" s="48">
        <v>0</v>
      </c>
      <c r="G65" s="48">
        <f>-213260.65+100000</f>
        <v>-113260.65</v>
      </c>
      <c r="H65" s="7">
        <f t="shared" si="44"/>
        <v>147609.35</v>
      </c>
      <c r="I65" s="7">
        <f t="shared" si="45"/>
        <v>22141.4025</v>
      </c>
      <c r="J65" s="7">
        <f t="shared" si="46"/>
        <v>169750.7525</v>
      </c>
      <c r="K65" s="7">
        <f t="shared" si="47"/>
        <v>147609.35</v>
      </c>
      <c r="L65" s="7"/>
      <c r="M65" s="7"/>
      <c r="N65" s="7">
        <f t="shared" si="48"/>
        <v>169750.7525</v>
      </c>
      <c r="O65" s="7">
        <f t="shared" si="49"/>
        <v>147609.35</v>
      </c>
      <c r="P65" s="37">
        <v>300000.5</v>
      </c>
      <c r="Q65" s="37">
        <v>350000</v>
      </c>
      <c r="R65" s="4" t="s">
        <v>35</v>
      </c>
      <c r="S65" s="4" t="s">
        <v>24</v>
      </c>
      <c r="T65" s="4" t="s">
        <v>25</v>
      </c>
      <c r="U65" s="4" t="s">
        <v>89</v>
      </c>
      <c r="V65" s="4" t="s">
        <v>44</v>
      </c>
      <c r="W65" s="4" t="s">
        <v>58</v>
      </c>
    </row>
    <row r="66" spans="1:24" x14ac:dyDescent="0.35">
      <c r="A66" s="18" t="s">
        <v>3</v>
      </c>
      <c r="B66" s="4" t="s">
        <v>73</v>
      </c>
      <c r="C66" s="5">
        <v>1478261</v>
      </c>
      <c r="D66" s="7">
        <f t="shared" si="43"/>
        <v>221739.14999999991</v>
      </c>
      <c r="E66" s="7">
        <f>C66*115/100</f>
        <v>1700000.15</v>
      </c>
      <c r="F66" s="48">
        <v>0</v>
      </c>
      <c r="G66" s="48">
        <v>-1478261</v>
      </c>
      <c r="H66" s="7">
        <f t="shared" si="44"/>
        <v>0</v>
      </c>
      <c r="I66" s="7">
        <f t="shared" si="45"/>
        <v>0</v>
      </c>
      <c r="J66" s="7">
        <f t="shared" si="46"/>
        <v>0</v>
      </c>
      <c r="K66" s="7">
        <f t="shared" si="47"/>
        <v>0</v>
      </c>
      <c r="L66" s="7"/>
      <c r="M66" s="7"/>
      <c r="N66" s="7">
        <f t="shared" si="48"/>
        <v>0</v>
      </c>
      <c r="O66" s="7">
        <f t="shared" si="49"/>
        <v>0</v>
      </c>
      <c r="P66" s="37"/>
      <c r="Q66" s="37"/>
      <c r="R66" s="4" t="s">
        <v>29</v>
      </c>
      <c r="S66" s="4" t="s">
        <v>24</v>
      </c>
      <c r="T66" s="4" t="s">
        <v>46</v>
      </c>
      <c r="U66" s="4" t="s">
        <v>89</v>
      </c>
      <c r="V66" s="4" t="s">
        <v>44</v>
      </c>
      <c r="W66" s="4" t="s">
        <v>58</v>
      </c>
    </row>
    <row r="67" spans="1:24" x14ac:dyDescent="0.35">
      <c r="A67" s="18" t="s">
        <v>138</v>
      </c>
      <c r="B67" s="4" t="s">
        <v>71</v>
      </c>
      <c r="C67" s="5">
        <v>14782609</v>
      </c>
      <c r="D67" s="7">
        <f t="shared" si="43"/>
        <v>2217391.3500000015</v>
      </c>
      <c r="E67" s="7">
        <f>C67*115/100</f>
        <v>17000000.350000001</v>
      </c>
      <c r="F67" s="48">
        <v>7282144.8899999997</v>
      </c>
      <c r="G67" s="48">
        <v>1600000</v>
      </c>
      <c r="H67" s="7">
        <f t="shared" si="44"/>
        <v>16382609</v>
      </c>
      <c r="I67" s="7">
        <f t="shared" si="45"/>
        <v>2457391.35</v>
      </c>
      <c r="J67" s="7">
        <f t="shared" si="46"/>
        <v>18840000.350000001</v>
      </c>
      <c r="K67" s="7">
        <f t="shared" si="47"/>
        <v>16382609</v>
      </c>
      <c r="L67" s="7"/>
      <c r="M67" s="7"/>
      <c r="N67" s="7">
        <f t="shared" si="48"/>
        <v>18840000.350000001</v>
      </c>
      <c r="O67" s="7">
        <f t="shared" si="49"/>
        <v>16382609</v>
      </c>
      <c r="P67" s="37"/>
      <c r="Q67" s="37"/>
      <c r="R67" s="4" t="s">
        <v>50</v>
      </c>
      <c r="S67" s="4" t="s">
        <v>40</v>
      </c>
      <c r="T67" s="4" t="s">
        <v>41</v>
      </c>
      <c r="U67" s="4" t="s">
        <v>89</v>
      </c>
      <c r="V67" s="4" t="s">
        <v>43</v>
      </c>
      <c r="W67" s="4" t="s">
        <v>58</v>
      </c>
    </row>
    <row r="68" spans="1:24" x14ac:dyDescent="0.35">
      <c r="A68" s="18" t="s">
        <v>6</v>
      </c>
      <c r="B68" s="4" t="s">
        <v>72</v>
      </c>
      <c r="C68" s="5">
        <v>347826</v>
      </c>
      <c r="D68" s="7">
        <f t="shared" si="43"/>
        <v>52174</v>
      </c>
      <c r="E68" s="7">
        <v>400000</v>
      </c>
      <c r="F68" s="48">
        <v>0</v>
      </c>
      <c r="G68" s="48">
        <v>-115052.77</v>
      </c>
      <c r="H68" s="7">
        <f t="shared" si="44"/>
        <v>232773.22999999998</v>
      </c>
      <c r="I68" s="7">
        <f t="shared" si="45"/>
        <v>34915.984499999999</v>
      </c>
      <c r="J68" s="7">
        <f t="shared" si="46"/>
        <v>267689.2145</v>
      </c>
      <c r="K68" s="7">
        <f t="shared" si="47"/>
        <v>232773.22999999998</v>
      </c>
      <c r="L68" s="7"/>
      <c r="M68" s="7"/>
      <c r="N68" s="7">
        <f t="shared" si="48"/>
        <v>267689.2145</v>
      </c>
      <c r="O68" s="7">
        <f t="shared" si="49"/>
        <v>232773.22999999998</v>
      </c>
      <c r="P68" s="37"/>
      <c r="Q68" s="37"/>
      <c r="R68" s="4" t="s">
        <v>29</v>
      </c>
      <c r="S68" s="4" t="s">
        <v>24</v>
      </c>
      <c r="T68" s="4" t="s">
        <v>34</v>
      </c>
      <c r="U68" s="4" t="s">
        <v>89</v>
      </c>
      <c r="V68" s="4" t="s">
        <v>44</v>
      </c>
      <c r="W68" s="4" t="s">
        <v>58</v>
      </c>
    </row>
    <row r="69" spans="1:24" x14ac:dyDescent="0.35">
      <c r="A69" s="18" t="s">
        <v>171</v>
      </c>
      <c r="B69" s="4" t="s">
        <v>116</v>
      </c>
      <c r="C69" s="27">
        <v>7017740</v>
      </c>
      <c r="D69" s="7">
        <f t="shared" si="43"/>
        <v>1052661</v>
      </c>
      <c r="E69" s="7">
        <f>C69*115/100</f>
        <v>8070401</v>
      </c>
      <c r="F69" s="48">
        <v>4343232.9799999995</v>
      </c>
      <c r="G69" s="48">
        <v>-2674507.02</v>
      </c>
      <c r="H69" s="7">
        <f t="shared" si="44"/>
        <v>4343232.9800000004</v>
      </c>
      <c r="I69" s="7">
        <f t="shared" si="45"/>
        <v>651484.94700000004</v>
      </c>
      <c r="J69" s="7">
        <f t="shared" si="46"/>
        <v>4994717.9270000001</v>
      </c>
      <c r="K69" s="7">
        <f t="shared" si="47"/>
        <v>4343232.9800000004</v>
      </c>
      <c r="L69" s="7"/>
      <c r="M69" s="7"/>
      <c r="N69" s="7">
        <f t="shared" si="48"/>
        <v>4994717.9270000001</v>
      </c>
      <c r="O69" s="7">
        <f t="shared" si="49"/>
        <v>4343232.9800000004</v>
      </c>
      <c r="P69" s="37"/>
      <c r="Q69" s="37"/>
      <c r="R69" s="28" t="s">
        <v>38</v>
      </c>
      <c r="S69" s="28" t="s">
        <v>40</v>
      </c>
      <c r="T69" s="28" t="s">
        <v>41</v>
      </c>
      <c r="U69" s="28" t="s">
        <v>107</v>
      </c>
      <c r="V69" s="28" t="s">
        <v>43</v>
      </c>
      <c r="W69" s="28" t="s">
        <v>58</v>
      </c>
    </row>
    <row r="70" spans="1:24" x14ac:dyDescent="0.35">
      <c r="A70" s="18" t="s">
        <v>156</v>
      </c>
      <c r="B70" s="4" t="s">
        <v>157</v>
      </c>
      <c r="C70" s="27"/>
      <c r="D70" s="7"/>
      <c r="E70" s="7"/>
      <c r="F70" s="48"/>
      <c r="G70" s="48"/>
      <c r="H70" s="7"/>
      <c r="I70" s="7"/>
      <c r="J70" s="7"/>
      <c r="K70" s="7"/>
      <c r="L70" s="7"/>
      <c r="M70" s="7"/>
      <c r="N70" s="7">
        <f t="shared" si="48"/>
        <v>0</v>
      </c>
      <c r="O70" s="7">
        <f t="shared" si="49"/>
        <v>0</v>
      </c>
      <c r="P70" s="37">
        <v>14183394.296250038</v>
      </c>
      <c r="Q70" s="37">
        <v>14774233.978648111</v>
      </c>
      <c r="R70" s="28" t="s">
        <v>38</v>
      </c>
      <c r="S70" s="28" t="s">
        <v>40</v>
      </c>
      <c r="T70" s="28"/>
      <c r="U70" s="28"/>
      <c r="V70" s="28"/>
      <c r="W70" s="28"/>
    </row>
    <row r="71" spans="1:24" x14ac:dyDescent="0.35">
      <c r="A71" s="18" t="s">
        <v>158</v>
      </c>
      <c r="B71" s="4" t="s">
        <v>159</v>
      </c>
      <c r="C71" s="27"/>
      <c r="D71" s="7"/>
      <c r="E71" s="7"/>
      <c r="F71" s="48"/>
      <c r="G71" s="48"/>
      <c r="H71" s="7"/>
      <c r="I71" s="7"/>
      <c r="J71" s="7"/>
      <c r="K71" s="7"/>
      <c r="L71" s="7"/>
      <c r="M71" s="7"/>
      <c r="N71" s="7">
        <f t="shared" si="48"/>
        <v>0</v>
      </c>
      <c r="O71" s="7">
        <f t="shared" si="49"/>
        <v>0</v>
      </c>
      <c r="P71" s="37">
        <v>12489963.422249978</v>
      </c>
      <c r="Q71" s="37">
        <v>13010259.612811135</v>
      </c>
      <c r="R71" s="28" t="s">
        <v>38</v>
      </c>
      <c r="S71" s="28" t="s">
        <v>40</v>
      </c>
      <c r="T71" s="28"/>
      <c r="U71" s="28"/>
      <c r="V71" s="28"/>
      <c r="W71" s="28"/>
    </row>
    <row r="72" spans="1:24" x14ac:dyDescent="0.35">
      <c r="A72" s="18" t="s">
        <v>172</v>
      </c>
      <c r="B72" s="4" t="s">
        <v>160</v>
      </c>
      <c r="C72" s="27"/>
      <c r="D72" s="7"/>
      <c r="E72" s="7"/>
      <c r="F72" s="48"/>
      <c r="G72" s="48"/>
      <c r="H72" s="7"/>
      <c r="I72" s="7"/>
      <c r="J72" s="7"/>
      <c r="K72" s="7"/>
      <c r="L72" s="7"/>
      <c r="M72" s="7"/>
      <c r="N72" s="7">
        <f t="shared" si="48"/>
        <v>0</v>
      </c>
      <c r="O72" s="7">
        <f t="shared" si="49"/>
        <v>0</v>
      </c>
      <c r="P72" s="37">
        <v>8326642.2814999847</v>
      </c>
      <c r="Q72" s="37">
        <v>8673506.4085407555</v>
      </c>
      <c r="R72" s="28" t="s">
        <v>38</v>
      </c>
      <c r="S72" s="28" t="s">
        <v>40</v>
      </c>
      <c r="T72" s="28"/>
      <c r="U72" s="28"/>
      <c r="V72" s="28"/>
      <c r="W72" s="28"/>
    </row>
    <row r="73" spans="1:24" s="2" customFormat="1" x14ac:dyDescent="0.35">
      <c r="A73" s="18" t="s">
        <v>92</v>
      </c>
      <c r="B73" s="4" t="s">
        <v>117</v>
      </c>
      <c r="C73" s="27">
        <v>476756</v>
      </c>
      <c r="D73" s="7">
        <f t="shared" si="43"/>
        <v>71513.400000000023</v>
      </c>
      <c r="E73" s="7">
        <f>C73*115/100</f>
        <v>548269.4</v>
      </c>
      <c r="F73" s="48">
        <v>0</v>
      </c>
      <c r="G73" s="48">
        <v>-476756</v>
      </c>
      <c r="H73" s="7">
        <f t="shared" si="44"/>
        <v>0</v>
      </c>
      <c r="I73" s="7">
        <f t="shared" si="45"/>
        <v>0</v>
      </c>
      <c r="J73" s="7">
        <f t="shared" si="46"/>
        <v>0</v>
      </c>
      <c r="K73" s="7">
        <f t="shared" si="47"/>
        <v>0</v>
      </c>
      <c r="L73" s="7"/>
      <c r="M73" s="7"/>
      <c r="N73" s="7">
        <f t="shared" si="48"/>
        <v>0</v>
      </c>
      <c r="O73" s="7">
        <f t="shared" si="49"/>
        <v>0</v>
      </c>
      <c r="P73" s="37"/>
      <c r="Q73" s="37"/>
      <c r="R73" s="28" t="s">
        <v>45</v>
      </c>
      <c r="S73" s="28" t="s">
        <v>40</v>
      </c>
      <c r="T73" s="28" t="s">
        <v>41</v>
      </c>
      <c r="U73" s="28" t="s">
        <v>107</v>
      </c>
      <c r="V73" s="28" t="s">
        <v>43</v>
      </c>
      <c r="W73" s="28" t="s">
        <v>58</v>
      </c>
      <c r="X73"/>
    </row>
    <row r="74" spans="1:24" x14ac:dyDescent="0.35">
      <c r="A74" s="18" t="s">
        <v>137</v>
      </c>
      <c r="B74" s="4" t="s">
        <v>120</v>
      </c>
      <c r="C74" s="5">
        <v>5427934</v>
      </c>
      <c r="D74" s="7">
        <f t="shared" si="43"/>
        <v>814190.09999999963</v>
      </c>
      <c r="E74" s="7">
        <f>C74*115/100</f>
        <v>6242124.0999999996</v>
      </c>
      <c r="F74" s="48">
        <v>4863276.8100000005</v>
      </c>
      <c r="G74" s="48">
        <v>332276.75</v>
      </c>
      <c r="H74" s="7">
        <f t="shared" si="44"/>
        <v>5760210.75</v>
      </c>
      <c r="I74" s="7">
        <f t="shared" si="45"/>
        <v>864031.61250000005</v>
      </c>
      <c r="J74" s="7">
        <f t="shared" si="46"/>
        <v>6624242.3624999998</v>
      </c>
      <c r="K74" s="7">
        <f t="shared" si="47"/>
        <v>5760210.75</v>
      </c>
      <c r="L74" s="7"/>
      <c r="M74" s="7"/>
      <c r="N74" s="7">
        <f t="shared" si="48"/>
        <v>6624242.3624999998</v>
      </c>
      <c r="O74" s="7">
        <f t="shared" si="49"/>
        <v>5760210.75</v>
      </c>
      <c r="P74" s="37"/>
      <c r="Q74" s="37"/>
      <c r="R74" s="28" t="s">
        <v>103</v>
      </c>
      <c r="S74" s="28" t="s">
        <v>40</v>
      </c>
      <c r="T74" s="28" t="s">
        <v>41</v>
      </c>
      <c r="U74" s="28" t="s">
        <v>107</v>
      </c>
      <c r="V74" s="28" t="s">
        <v>43</v>
      </c>
      <c r="W74" s="28" t="s">
        <v>58</v>
      </c>
    </row>
    <row r="75" spans="1:24" x14ac:dyDescent="0.35">
      <c r="A75" s="18" t="s">
        <v>133</v>
      </c>
      <c r="B75" s="30" t="s">
        <v>128</v>
      </c>
      <c r="C75" s="29">
        <v>16318440</v>
      </c>
      <c r="D75" s="7">
        <f t="shared" si="43"/>
        <v>2447766</v>
      </c>
      <c r="E75" s="7">
        <f>C75*115/100</f>
        <v>18766206</v>
      </c>
      <c r="F75" s="48">
        <v>11527054.029999999</v>
      </c>
      <c r="G75" s="48">
        <v>-4177405.33</v>
      </c>
      <c r="H75" s="7">
        <f t="shared" si="44"/>
        <v>12141034.67</v>
      </c>
      <c r="I75" s="7">
        <f t="shared" si="45"/>
        <v>1821155.2005</v>
      </c>
      <c r="J75" s="7">
        <f t="shared" si="46"/>
        <v>13962189.8705</v>
      </c>
      <c r="K75" s="7">
        <f t="shared" si="47"/>
        <v>12141034.67</v>
      </c>
      <c r="L75" s="7"/>
      <c r="M75" s="7"/>
      <c r="N75" s="7">
        <f t="shared" si="48"/>
        <v>13962189.8705</v>
      </c>
      <c r="O75" s="7">
        <f t="shared" si="49"/>
        <v>12141034.67</v>
      </c>
      <c r="P75" s="37"/>
      <c r="Q75" s="37"/>
      <c r="R75" s="34" t="s">
        <v>45</v>
      </c>
      <c r="S75" s="34" t="s">
        <v>40</v>
      </c>
      <c r="T75" s="34" t="s">
        <v>41</v>
      </c>
      <c r="U75" s="34" t="s">
        <v>107</v>
      </c>
      <c r="V75" s="34" t="s">
        <v>43</v>
      </c>
      <c r="W75" s="34" t="s">
        <v>58</v>
      </c>
      <c r="X75" s="23"/>
    </row>
    <row r="76" spans="1:24" x14ac:dyDescent="0.35">
      <c r="A76" s="18" t="s">
        <v>173</v>
      </c>
      <c r="B76" s="30" t="s">
        <v>134</v>
      </c>
      <c r="C76" s="29">
        <v>0</v>
      </c>
      <c r="D76" s="7">
        <f t="shared" si="43"/>
        <v>0</v>
      </c>
      <c r="E76" s="7">
        <f>C76*115/100</f>
        <v>0</v>
      </c>
      <c r="F76" s="48">
        <v>51160.81</v>
      </c>
      <c r="G76" s="48">
        <v>51160.81</v>
      </c>
      <c r="H76" s="7">
        <f t="shared" si="44"/>
        <v>51160.81</v>
      </c>
      <c r="I76" s="7">
        <f t="shared" si="45"/>
        <v>7674.1214999999993</v>
      </c>
      <c r="J76" s="7">
        <f t="shared" si="46"/>
        <v>58834.931499999999</v>
      </c>
      <c r="K76" s="7">
        <f t="shared" si="47"/>
        <v>51160.81</v>
      </c>
      <c r="L76" s="7"/>
      <c r="M76" s="7"/>
      <c r="N76" s="7">
        <f t="shared" si="48"/>
        <v>58834.931499999999</v>
      </c>
      <c r="O76" s="7">
        <f t="shared" si="49"/>
        <v>51160.81</v>
      </c>
      <c r="P76" s="37"/>
      <c r="Q76" s="37"/>
      <c r="R76" s="34" t="s">
        <v>45</v>
      </c>
      <c r="S76" s="34" t="s">
        <v>40</v>
      </c>
      <c r="T76" s="34"/>
      <c r="U76" s="34"/>
      <c r="V76" s="34"/>
      <c r="W76" s="34"/>
      <c r="X76" s="23"/>
    </row>
    <row r="77" spans="1:24" x14ac:dyDescent="0.35">
      <c r="A77" s="18" t="s">
        <v>177</v>
      </c>
      <c r="B77" s="30" t="s">
        <v>178</v>
      </c>
      <c r="C77" s="29"/>
      <c r="D77" s="7"/>
      <c r="E77" s="7"/>
      <c r="F77" s="48"/>
      <c r="G77" s="48"/>
      <c r="H77" s="7"/>
      <c r="I77" s="7"/>
      <c r="J77" s="7"/>
      <c r="K77" s="7"/>
      <c r="L77" s="7">
        <v>6301495.0700000003</v>
      </c>
      <c r="M77" s="7">
        <f>N77-O77</f>
        <v>821934.13956521731</v>
      </c>
      <c r="N77" s="7">
        <f>K77+L77</f>
        <v>6301495.0700000003</v>
      </c>
      <c r="O77" s="7">
        <f>N77*100/115</f>
        <v>5479560.930434783</v>
      </c>
      <c r="P77" s="37"/>
      <c r="Q77" s="37"/>
      <c r="R77" s="34"/>
      <c r="S77" s="34"/>
      <c r="T77" s="34"/>
      <c r="U77" s="34"/>
      <c r="V77" s="34"/>
      <c r="W77" s="34"/>
      <c r="X77" s="23"/>
    </row>
    <row r="78" spans="1:24" x14ac:dyDescent="0.35">
      <c r="A78" s="18" t="s">
        <v>135</v>
      </c>
      <c r="B78" s="30" t="s">
        <v>136</v>
      </c>
      <c r="C78" s="29"/>
      <c r="D78" s="7"/>
      <c r="E78" s="7"/>
      <c r="F78" s="48">
        <v>3582729.74</v>
      </c>
      <c r="G78" s="48">
        <v>6945230.79</v>
      </c>
      <c r="H78" s="7">
        <f t="shared" si="44"/>
        <v>6945230.79</v>
      </c>
      <c r="I78" s="7">
        <f t="shared" si="45"/>
        <v>1041784.6185</v>
      </c>
      <c r="J78" s="7">
        <f t="shared" si="46"/>
        <v>7987015.4084999999</v>
      </c>
      <c r="K78" s="7">
        <f t="shared" si="47"/>
        <v>6945230.79</v>
      </c>
      <c r="L78" s="7">
        <v>1698504.93</v>
      </c>
      <c r="M78" s="7">
        <v>221544.12130434765</v>
      </c>
      <c r="N78" s="7">
        <f>L78+J78</f>
        <v>9685520.3385000005</v>
      </c>
      <c r="O78" s="7">
        <f>N78*100/115</f>
        <v>8422191.5986956526</v>
      </c>
      <c r="P78" s="37"/>
      <c r="Q78" s="37"/>
      <c r="R78" s="34" t="s">
        <v>45</v>
      </c>
      <c r="S78" s="34" t="s">
        <v>40</v>
      </c>
      <c r="T78" s="34" t="s">
        <v>40</v>
      </c>
      <c r="U78" s="34" t="s">
        <v>41</v>
      </c>
      <c r="V78" s="34" t="s">
        <v>107</v>
      </c>
      <c r="W78" s="34" t="s">
        <v>43</v>
      </c>
      <c r="X78" s="23" t="s">
        <v>58</v>
      </c>
    </row>
    <row r="79" spans="1:24" s="23" customFormat="1" ht="15" thickBot="1" x14ac:dyDescent="0.4">
      <c r="A79" s="18" t="s">
        <v>131</v>
      </c>
      <c r="B79" s="4" t="s">
        <v>132</v>
      </c>
      <c r="C79" s="46">
        <v>0</v>
      </c>
      <c r="D79" s="47">
        <v>0</v>
      </c>
      <c r="E79" s="47">
        <v>0</v>
      </c>
      <c r="F79" s="47">
        <v>372574.76</v>
      </c>
      <c r="G79" s="47">
        <v>3354928.95</v>
      </c>
      <c r="H79" s="7">
        <f t="shared" si="44"/>
        <v>3354928.95</v>
      </c>
      <c r="I79" s="7">
        <f t="shared" si="45"/>
        <v>503239.34250000003</v>
      </c>
      <c r="J79" s="7">
        <f t="shared" si="46"/>
        <v>3858168.2925000004</v>
      </c>
      <c r="K79" s="7">
        <f t="shared" si="47"/>
        <v>3354928.95</v>
      </c>
      <c r="L79" s="7"/>
      <c r="M79" s="7"/>
      <c r="N79" s="7">
        <f t="shared" si="48"/>
        <v>3858168.2925000004</v>
      </c>
      <c r="O79" s="7">
        <f t="shared" si="49"/>
        <v>3354928.95</v>
      </c>
      <c r="P79" s="37">
        <v>12500000</v>
      </c>
      <c r="Q79" s="37">
        <v>5500000</v>
      </c>
      <c r="R79" s="4" t="s">
        <v>31</v>
      </c>
      <c r="S79" s="4" t="s">
        <v>24</v>
      </c>
      <c r="T79" s="4" t="s">
        <v>32</v>
      </c>
      <c r="U79" s="4" t="s">
        <v>26</v>
      </c>
      <c r="V79" s="4" t="s">
        <v>43</v>
      </c>
      <c r="W79" s="4" t="s">
        <v>58</v>
      </c>
      <c r="X79"/>
    </row>
    <row r="80" spans="1:24" s="2" customFormat="1" ht="15" thickBot="1" x14ac:dyDescent="0.4">
      <c r="A80" s="68" t="s">
        <v>149</v>
      </c>
      <c r="B80" s="69"/>
      <c r="C80" s="14">
        <f>SUM(C50:C79)</f>
        <v>54223479</v>
      </c>
      <c r="D80" s="14">
        <f t="shared" ref="D80:E80" si="50">SUM(D50:D79)</f>
        <v>8133523.3500000015</v>
      </c>
      <c r="E80" s="14">
        <f t="shared" si="50"/>
        <v>62357002.350000001</v>
      </c>
      <c r="F80" s="14">
        <f>SUM(F50:F79)</f>
        <v>37069761.18</v>
      </c>
      <c r="G80" s="14">
        <f t="shared" ref="G80:K80" si="51">SUM(G50:G79)</f>
        <v>3202354.1899999995</v>
      </c>
      <c r="H80" s="14">
        <f t="shared" ref="H80:J80" si="52">SUM(H50:H79)</f>
        <v>57425833.190000005</v>
      </c>
      <c r="I80" s="14">
        <f t="shared" si="52"/>
        <v>8613874.9784999993</v>
      </c>
      <c r="J80" s="14">
        <f t="shared" si="52"/>
        <v>66039708.168500006</v>
      </c>
      <c r="K80" s="14">
        <f t="shared" si="51"/>
        <v>57425833.190000005</v>
      </c>
      <c r="L80" s="14">
        <f t="shared" ref="L80:O80" si="53">SUM(L50:L79)</f>
        <v>8000000</v>
      </c>
      <c r="M80" s="14">
        <f t="shared" si="53"/>
        <v>1043478.260869565</v>
      </c>
      <c r="N80" s="14">
        <f t="shared" si="53"/>
        <v>74039708.168500006</v>
      </c>
      <c r="O80" s="14">
        <f t="shared" si="53"/>
        <v>64382354.929130442</v>
      </c>
      <c r="P80" s="14">
        <f>SUM(P50:P79)</f>
        <v>48000000.5</v>
      </c>
      <c r="Q80" s="14">
        <f>SUM(Q50:Q79)</f>
        <v>42648000</v>
      </c>
      <c r="R80" s="13"/>
      <c r="S80" s="13"/>
      <c r="T80" s="13"/>
      <c r="U80" s="13"/>
      <c r="V80" s="13"/>
      <c r="W80" s="13"/>
    </row>
    <row r="81" spans="1:23" s="2" customFormat="1" ht="15.5" thickTop="1" thickBot="1" x14ac:dyDescent="0.4">
      <c r="A81" s="66" t="s">
        <v>143</v>
      </c>
      <c r="B81" s="67"/>
      <c r="C81" s="16">
        <f>C80+C46+C40+C34+C27+C20</f>
        <v>78449568.434782609</v>
      </c>
      <c r="D81" s="16">
        <f>D80+D46+D40+D34+D27+D20</f>
        <v>11347438.265217394</v>
      </c>
      <c r="E81" s="16">
        <f>E80+E46+E40+E34+E27+E20</f>
        <v>89797006.700000003</v>
      </c>
      <c r="F81" s="16">
        <f t="shared" ref="F81" si="54">F80+F46+F40+F34+F27+F20</f>
        <v>44413374.359999999</v>
      </c>
      <c r="G81" s="16">
        <f t="shared" ref="G81:H81" si="55">G80+G46+G40+G34+G27+G20</f>
        <v>-3149191.7547826092</v>
      </c>
      <c r="H81" s="16">
        <f t="shared" si="55"/>
        <v>75300376.680000007</v>
      </c>
      <c r="I81" s="16">
        <f t="shared" ref="I81:J81" si="56">I80+I46+I40+I34+I27+I20</f>
        <v>11295056.501999997</v>
      </c>
      <c r="J81" s="16">
        <f t="shared" si="56"/>
        <v>86595433.181999996</v>
      </c>
      <c r="K81" s="16">
        <f t="shared" ref="K81:O81" si="57">K80+K46+K40+K34+K27+K20</f>
        <v>75300376.680000007</v>
      </c>
      <c r="L81" s="16">
        <f t="shared" si="57"/>
        <v>8000000</v>
      </c>
      <c r="M81" s="16">
        <f t="shared" si="57"/>
        <v>1043478.260869565</v>
      </c>
      <c r="N81" s="16">
        <f t="shared" si="57"/>
        <v>94595433.181999996</v>
      </c>
      <c r="O81" s="16">
        <f t="shared" si="57"/>
        <v>82256898.419130445</v>
      </c>
      <c r="P81" s="16">
        <f t="shared" ref="P81" si="58">P80+P46+P40+P34+P27+P20</f>
        <v>69300000.5</v>
      </c>
      <c r="Q81" s="16">
        <f t="shared" ref="Q81" si="59">Q80+Q46+Q40+Q34+Q27+Q20</f>
        <v>60098000</v>
      </c>
      <c r="R81" s="15"/>
      <c r="S81" s="15"/>
      <c r="T81" s="15"/>
      <c r="U81" s="15"/>
      <c r="V81" s="15"/>
      <c r="W81" s="15"/>
    </row>
    <row r="82" spans="1:23" ht="15" thickTop="1" x14ac:dyDescent="0.35"/>
    <row r="84" spans="1:23" x14ac:dyDescent="0.35">
      <c r="C84" s="1">
        <v>78449568</v>
      </c>
      <c r="D84" s="1">
        <f>D81-D78-D76-D75-D74-D69-D73</f>
        <v>6961307.7652173936</v>
      </c>
      <c r="E84" s="1">
        <f>C81-K81</f>
        <v>3149191.7547826022</v>
      </c>
      <c r="I84" s="1">
        <f>I81-I78-I76-I75-I74-I69</f>
        <v>6908926.0019999966</v>
      </c>
      <c r="J84" s="1">
        <f t="shared" ref="J84:K84" si="60">J81-J78-J76-J75-J74-J69</f>
        <v>52968432.681999996</v>
      </c>
      <c r="K84" s="1">
        <f t="shared" si="60"/>
        <v>46059506.679999992</v>
      </c>
      <c r="L84" s="1">
        <f>L81-M81</f>
        <v>6956521.7391304355</v>
      </c>
      <c r="M84" s="1">
        <f>L84*0.1</f>
        <v>695652.17391304357</v>
      </c>
      <c r="O84" s="1">
        <v>82223666</v>
      </c>
      <c r="P84" s="1">
        <f>P81-P72-P71-P70</f>
        <v>34300000.5</v>
      </c>
      <c r="Q84" s="1">
        <f>Q81-Q72-Q71-Q70</f>
        <v>23640000</v>
      </c>
    </row>
    <row r="85" spans="1:23" x14ac:dyDescent="0.35">
      <c r="L85" s="1">
        <f>L81*100/115</f>
        <v>6956521.7391304346</v>
      </c>
      <c r="N85" s="1">
        <f>L78*100/115</f>
        <v>1476960.8086956523</v>
      </c>
      <c r="O85" s="1">
        <f>O84-O81</f>
        <v>-33232.419130444527</v>
      </c>
    </row>
    <row r="86" spans="1:23" x14ac:dyDescent="0.35">
      <c r="M86" s="1">
        <f>L78*15/100</f>
        <v>254775.7395</v>
      </c>
    </row>
    <row r="87" spans="1:23" x14ac:dyDescent="0.35">
      <c r="J87" s="1">
        <v>41627000</v>
      </c>
      <c r="K87" s="1">
        <f>J87*100/115</f>
        <v>36197391.304347828</v>
      </c>
      <c r="N87" s="1">
        <f>L78-N85</f>
        <v>221544.12130434765</v>
      </c>
      <c r="O87" s="1">
        <v>8388960</v>
      </c>
    </row>
    <row r="88" spans="1:23" x14ac:dyDescent="0.35">
      <c r="L88" s="1">
        <v>6301495.0700000003</v>
      </c>
      <c r="M88" s="1">
        <f>L88*100/115</f>
        <v>5479560.930434783</v>
      </c>
      <c r="N88" s="1">
        <f>N85*15/100</f>
        <v>221544.12130434785</v>
      </c>
    </row>
    <row r="89" spans="1:23" x14ac:dyDescent="0.35">
      <c r="K89" s="1">
        <v>36164160</v>
      </c>
      <c r="L89" s="1">
        <v>1698504.93</v>
      </c>
      <c r="M89" s="1">
        <f>L89*100/115</f>
        <v>1476960.8086956523</v>
      </c>
      <c r="O89" s="1">
        <f>O87-O78</f>
        <v>-33231.598695652559</v>
      </c>
    </row>
    <row r="91" spans="1:23" x14ac:dyDescent="0.35">
      <c r="K91" s="1">
        <f>K89-K87</f>
        <v>-33231.304347828031</v>
      </c>
    </row>
    <row r="93" spans="1:23" x14ac:dyDescent="0.35">
      <c r="E93" s="1">
        <v>57418793</v>
      </c>
      <c r="F93" s="1">
        <v>61945222</v>
      </c>
      <c r="G93" s="1">
        <v>62882534</v>
      </c>
    </row>
  </sheetData>
  <sortState xmlns:xlrd2="http://schemas.microsoft.com/office/spreadsheetml/2017/richdata2" ref="A50:X79">
    <sortCondition ref="U50:U79"/>
  </sortState>
  <mergeCells count="12">
    <mergeCell ref="A27:B27"/>
    <mergeCell ref="A1:K1"/>
    <mergeCell ref="A81:B81"/>
    <mergeCell ref="A80:B80"/>
    <mergeCell ref="A46:B46"/>
    <mergeCell ref="A40:B40"/>
    <mergeCell ref="A3:Q4"/>
    <mergeCell ref="A21:Q22"/>
    <mergeCell ref="A28:Q29"/>
    <mergeCell ref="A35:Q36"/>
    <mergeCell ref="A41:Q42"/>
    <mergeCell ref="A47:Q48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CAPITAL EXPENDITURE</vt:lpstr>
      <vt:lpstr>'CAPITAL EXPENDITURE'!Print_Area</vt:lpstr>
      <vt:lpstr>'CAPITAL EXPENDITURE'!Print_Titles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Sbonelo Ngidi</dc:creator>
  <cp:lastModifiedBy>Lee-Anne Naidoo</cp:lastModifiedBy>
  <cp:lastPrinted>2023-01-11T12:21:11Z</cp:lastPrinted>
  <dcterms:created xsi:type="dcterms:W3CDTF">2021-06-30T12:06:20Z</dcterms:created>
  <dcterms:modified xsi:type="dcterms:W3CDTF">2024-02-05T09:04:39Z</dcterms:modified>
</cp:coreProperties>
</file>